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acfin2\Desktop\2023\Polugodišnji izvještaj o izvršenju financijskog plana za 2023. godinu\"/>
    </mc:Choice>
  </mc:AlternateContent>
  <xr:revisionPtr revIDLastSave="0" documentId="13_ncr:1_{BD71912F-EE23-4593-B412-6FEC0CB0FA3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AŽETAK" sheetId="1" r:id="rId1"/>
    <sheet name="RAČUN PRIHODA I RASHODA" sheetId="2" r:id="rId2"/>
    <sheet name="Rashodi-funkcijska" sheetId="3" r:id="rId3"/>
    <sheet name="Račun financiranja" sheetId="4" r:id="rId4"/>
    <sheet name="POSEBNI DIO" sheetId="5" r:id="rId5"/>
  </sheets>
  <externalReferences>
    <externalReference r:id="rId6"/>
  </externalReferenc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4" i="2" l="1"/>
  <c r="G36" i="2" s="1"/>
  <c r="F29" i="2"/>
  <c r="F36" i="2"/>
  <c r="F33" i="2"/>
  <c r="F21" i="2"/>
  <c r="F28" i="2"/>
  <c r="F24" i="2"/>
  <c r="H35" i="2" l="1"/>
  <c r="I34" i="2"/>
  <c r="F136" i="2"/>
  <c r="F11" i="3"/>
  <c r="E11" i="3"/>
  <c r="E12" i="3"/>
  <c r="D12" i="3"/>
  <c r="D11" i="3" s="1"/>
  <c r="C12" i="3"/>
  <c r="C11" i="3" s="1"/>
  <c r="B12" i="3"/>
  <c r="B11" i="3" s="1"/>
  <c r="F135" i="5"/>
  <c r="F134" i="5"/>
  <c r="F133" i="5"/>
  <c r="F129" i="5"/>
  <c r="F120" i="5"/>
  <c r="F115" i="5"/>
  <c r="F112" i="5"/>
  <c r="F111" i="5"/>
  <c r="F109" i="5"/>
  <c r="F101" i="5"/>
  <c r="F100" i="5"/>
  <c r="F98" i="5"/>
  <c r="F95" i="5"/>
  <c r="F91" i="5"/>
  <c r="F86" i="5"/>
  <c r="F85" i="5"/>
  <c r="F81" i="5"/>
  <c r="F79" i="5"/>
  <c r="F80" i="5"/>
  <c r="F77" i="5"/>
  <c r="F76" i="5"/>
  <c r="F74" i="5"/>
  <c r="F73" i="5"/>
  <c r="F72" i="5"/>
  <c r="F70" i="5"/>
  <c r="F71" i="5"/>
  <c r="F69" i="5"/>
  <c r="F68" i="5"/>
  <c r="F67" i="5"/>
  <c r="F66" i="5"/>
  <c r="F64" i="5"/>
  <c r="F63" i="5"/>
  <c r="F62" i="5"/>
  <c r="F60" i="5"/>
  <c r="F61" i="5"/>
  <c r="F59" i="5"/>
  <c r="F56" i="5"/>
  <c r="F55" i="5"/>
  <c r="F54" i="5"/>
  <c r="F51" i="5"/>
  <c r="F49" i="5"/>
  <c r="F46" i="5"/>
  <c r="F47" i="5"/>
  <c r="F45" i="5"/>
  <c r="F40" i="5"/>
  <c r="F33" i="5"/>
  <c r="F30" i="5"/>
  <c r="F28" i="5"/>
  <c r="F27" i="5"/>
  <c r="F26" i="5"/>
  <c r="F23" i="5"/>
  <c r="F19" i="5"/>
  <c r="F18" i="5"/>
  <c r="F16" i="5"/>
  <c r="F13" i="5"/>
  <c r="G15" i="5"/>
  <c r="E139" i="5"/>
  <c r="E138" i="5" s="1"/>
  <c r="E137" i="5" s="1"/>
  <c r="E136" i="5" s="1"/>
  <c r="D139" i="5"/>
  <c r="D138" i="5" s="1"/>
  <c r="D137" i="5" s="1"/>
  <c r="D136" i="5" s="1"/>
  <c r="C139" i="5"/>
  <c r="C138" i="5" s="1"/>
  <c r="C137" i="5" s="1"/>
  <c r="C136" i="5" s="1"/>
  <c r="D131" i="5"/>
  <c r="D130" i="5" s="1"/>
  <c r="E132" i="5"/>
  <c r="E131" i="5" s="1"/>
  <c r="E130" i="5" s="1"/>
  <c r="C132" i="5"/>
  <c r="C131" i="5" s="1"/>
  <c r="C130" i="5" s="1"/>
  <c r="E128" i="5"/>
  <c r="E127" i="5" s="1"/>
  <c r="D127" i="5"/>
  <c r="C128" i="5"/>
  <c r="C127" i="5" s="1"/>
  <c r="C126" i="5" s="1"/>
  <c r="E123" i="5"/>
  <c r="E122" i="5" s="1"/>
  <c r="E121" i="5" s="1"/>
  <c r="D123" i="5"/>
  <c r="D122" i="5" s="1"/>
  <c r="D121" i="5" s="1"/>
  <c r="C123" i="5"/>
  <c r="C122" i="5" s="1"/>
  <c r="C121" i="5" s="1"/>
  <c r="D118" i="5"/>
  <c r="G118" i="5" s="1"/>
  <c r="D107" i="5"/>
  <c r="E119" i="5"/>
  <c r="E118" i="5" s="1"/>
  <c r="F118" i="5" s="1"/>
  <c r="C119" i="5"/>
  <c r="C118" i="5" s="1"/>
  <c r="E116" i="5"/>
  <c r="D116" i="5"/>
  <c r="D113" i="5" s="1"/>
  <c r="C116" i="5"/>
  <c r="E114" i="5"/>
  <c r="G114" i="5" s="1"/>
  <c r="C114" i="5"/>
  <c r="E110" i="5"/>
  <c r="F110" i="5" s="1"/>
  <c r="C110" i="5"/>
  <c r="E108" i="5"/>
  <c r="C108" i="5"/>
  <c r="E97" i="5"/>
  <c r="G97" i="5" s="1"/>
  <c r="E103" i="5"/>
  <c r="D103" i="5"/>
  <c r="D96" i="5" s="1"/>
  <c r="C103" i="5"/>
  <c r="C97" i="5"/>
  <c r="E94" i="5"/>
  <c r="E93" i="5" s="1"/>
  <c r="D94" i="5"/>
  <c r="D93" i="5" s="1"/>
  <c r="C94" i="5"/>
  <c r="C93" i="5" s="1"/>
  <c r="F93" i="5" s="1"/>
  <c r="E90" i="5"/>
  <c r="F90" i="5" s="1"/>
  <c r="C90" i="5"/>
  <c r="E88" i="5"/>
  <c r="D88" i="5"/>
  <c r="D87" i="5" s="1"/>
  <c r="C88" i="5"/>
  <c r="D83" i="5"/>
  <c r="E84" i="5"/>
  <c r="E83" i="5" s="1"/>
  <c r="C84" i="5"/>
  <c r="C83" i="5" s="1"/>
  <c r="D52" i="5"/>
  <c r="E75" i="5"/>
  <c r="C75" i="5"/>
  <c r="E65" i="5"/>
  <c r="G65" i="5" s="1"/>
  <c r="C65" i="5"/>
  <c r="E58" i="5"/>
  <c r="C58" i="5"/>
  <c r="E53" i="5"/>
  <c r="C53" i="5"/>
  <c r="D43" i="5"/>
  <c r="E48" i="5"/>
  <c r="G48" i="5" s="1"/>
  <c r="C48" i="5"/>
  <c r="E50" i="5"/>
  <c r="F50" i="5" s="1"/>
  <c r="C50" i="5"/>
  <c r="E44" i="5"/>
  <c r="C44" i="5"/>
  <c r="D38" i="5"/>
  <c r="D37" i="5" s="1"/>
  <c r="D36" i="5" s="1"/>
  <c r="E39" i="5"/>
  <c r="E38" i="5" s="1"/>
  <c r="E37" i="5" s="1"/>
  <c r="E36" i="5" s="1"/>
  <c r="C39" i="5"/>
  <c r="C38" i="5" s="1"/>
  <c r="C37" i="5" s="1"/>
  <c r="C36" i="5" s="1"/>
  <c r="D31" i="5"/>
  <c r="E32" i="5"/>
  <c r="G32" i="5" s="1"/>
  <c r="E34" i="5"/>
  <c r="G34" i="5" s="1"/>
  <c r="C34" i="5"/>
  <c r="C32" i="5"/>
  <c r="E29" i="5"/>
  <c r="G29" i="5" s="1"/>
  <c r="D24" i="5"/>
  <c r="C29" i="5"/>
  <c r="E25" i="5"/>
  <c r="C25" i="5"/>
  <c r="E22" i="5"/>
  <c r="E21" i="5" s="1"/>
  <c r="D21" i="5"/>
  <c r="C22" i="5"/>
  <c r="C21" i="5" s="1"/>
  <c r="F21" i="5" s="1"/>
  <c r="E17" i="5"/>
  <c r="E14" i="5" s="1"/>
  <c r="G14" i="5" s="1"/>
  <c r="D14" i="5"/>
  <c r="C17" i="5"/>
  <c r="C15" i="5"/>
  <c r="F15" i="5" s="1"/>
  <c r="C12" i="5"/>
  <c r="C11" i="5" s="1"/>
  <c r="H174" i="2"/>
  <c r="H173" i="2"/>
  <c r="H159" i="2"/>
  <c r="H157" i="2"/>
  <c r="H156" i="2"/>
  <c r="H155" i="2"/>
  <c r="G136" i="5" l="1"/>
  <c r="G83" i="5"/>
  <c r="F44" i="5"/>
  <c r="F108" i="5"/>
  <c r="G37" i="5"/>
  <c r="G22" i="5"/>
  <c r="G21" i="5"/>
  <c r="F36" i="5"/>
  <c r="F58" i="5"/>
  <c r="F75" i="5"/>
  <c r="F127" i="5"/>
  <c r="G128" i="5"/>
  <c r="G38" i="5"/>
  <c r="G50" i="5"/>
  <c r="G108" i="5"/>
  <c r="F25" i="5"/>
  <c r="F48" i="5"/>
  <c r="F53" i="5"/>
  <c r="F114" i="5"/>
  <c r="G130" i="5"/>
  <c r="G75" i="5"/>
  <c r="F29" i="5"/>
  <c r="G36" i="5"/>
  <c r="G127" i="5"/>
  <c r="G25" i="5"/>
  <c r="G39" i="5"/>
  <c r="G53" i="5"/>
  <c r="G84" i="5"/>
  <c r="G110" i="5"/>
  <c r="G132" i="5"/>
  <c r="F130" i="5"/>
  <c r="F17" i="5"/>
  <c r="F32" i="5"/>
  <c r="F97" i="5"/>
  <c r="F119" i="5"/>
  <c r="F65" i="5"/>
  <c r="G131" i="5"/>
  <c r="G44" i="5"/>
  <c r="G58" i="5"/>
  <c r="G90" i="5"/>
  <c r="G139" i="5"/>
  <c r="F83" i="5"/>
  <c r="F131" i="5"/>
  <c r="F22" i="5"/>
  <c r="F39" i="5"/>
  <c r="F84" i="5"/>
  <c r="F132" i="5"/>
  <c r="F94" i="5"/>
  <c r="G137" i="5"/>
  <c r="G138" i="5"/>
  <c r="G17" i="5"/>
  <c r="G119" i="5"/>
  <c r="F37" i="5"/>
  <c r="F38" i="5"/>
  <c r="F128" i="5"/>
  <c r="C125" i="5"/>
  <c r="D125" i="5"/>
  <c r="E126" i="5"/>
  <c r="D126" i="5"/>
  <c r="C113" i="5"/>
  <c r="E52" i="5"/>
  <c r="E107" i="5"/>
  <c r="E113" i="5"/>
  <c r="D106" i="5"/>
  <c r="C107" i="5"/>
  <c r="E96" i="5"/>
  <c r="C87" i="5"/>
  <c r="E87" i="5"/>
  <c r="D92" i="5"/>
  <c r="D42" i="5"/>
  <c r="C96" i="5"/>
  <c r="C92" i="5" s="1"/>
  <c r="C52" i="5"/>
  <c r="C43" i="5"/>
  <c r="E43" i="5"/>
  <c r="E24" i="5"/>
  <c r="C31" i="5"/>
  <c r="E31" i="5"/>
  <c r="C24" i="5"/>
  <c r="D20" i="5"/>
  <c r="C14" i="5"/>
  <c r="C10" i="5" s="1"/>
  <c r="D10" i="5"/>
  <c r="F192" i="2"/>
  <c r="G190" i="2"/>
  <c r="F189" i="2"/>
  <c r="E190" i="2"/>
  <c r="E189" i="2" s="1"/>
  <c r="F169" i="2"/>
  <c r="F160" i="2"/>
  <c r="G163" i="2"/>
  <c r="I163" i="2" s="1"/>
  <c r="E163" i="2"/>
  <c r="F183" i="2"/>
  <c r="G184" i="2"/>
  <c r="F145" i="2"/>
  <c r="G180" i="2"/>
  <c r="G179" i="2" s="1"/>
  <c r="F180" i="2"/>
  <c r="F179" i="2" s="1"/>
  <c r="F182" i="2" s="1"/>
  <c r="E180" i="2"/>
  <c r="E179" i="2" s="1"/>
  <c r="E176" i="2"/>
  <c r="E184" i="2"/>
  <c r="G170" i="2"/>
  <c r="I170" i="2" s="1"/>
  <c r="E170" i="2"/>
  <c r="E169" i="2" s="1"/>
  <c r="G154" i="2"/>
  <c r="G158" i="2"/>
  <c r="F153" i="2"/>
  <c r="G176" i="2"/>
  <c r="G167" i="2"/>
  <c r="E167" i="2"/>
  <c r="E166" i="2" s="1"/>
  <c r="F166" i="2"/>
  <c r="E154" i="2"/>
  <c r="G151" i="2"/>
  <c r="G150" i="2" s="1"/>
  <c r="G161" i="2"/>
  <c r="E161" i="2"/>
  <c r="E160" i="2" s="1"/>
  <c r="F150" i="2"/>
  <c r="E151" i="2"/>
  <c r="E150" i="2" s="1"/>
  <c r="E158" i="2"/>
  <c r="H135" i="2"/>
  <c r="H134" i="2"/>
  <c r="H132" i="2"/>
  <c r="E102" i="2"/>
  <c r="E95" i="2"/>
  <c r="E133" i="2"/>
  <c r="F149" i="2" l="1"/>
  <c r="F87" i="5"/>
  <c r="G87" i="5"/>
  <c r="F113" i="5"/>
  <c r="G113" i="5"/>
  <c r="G43" i="5"/>
  <c r="F43" i="5"/>
  <c r="E92" i="5"/>
  <c r="F96" i="5"/>
  <c r="G96" i="5"/>
  <c r="F107" i="5"/>
  <c r="G107" i="5"/>
  <c r="E125" i="5"/>
  <c r="F126" i="5"/>
  <c r="G126" i="5"/>
  <c r="G24" i="5"/>
  <c r="F24" i="5"/>
  <c r="G31" i="5"/>
  <c r="F31" i="5"/>
  <c r="C106" i="5"/>
  <c r="C105" i="5" s="1"/>
  <c r="G52" i="5"/>
  <c r="F52" i="5"/>
  <c r="F14" i="5"/>
  <c r="G160" i="2"/>
  <c r="I161" i="2"/>
  <c r="H161" i="2"/>
  <c r="I158" i="2"/>
  <c r="H158" i="2"/>
  <c r="H150" i="2"/>
  <c r="I150" i="2"/>
  <c r="G166" i="2"/>
  <c r="H166" i="2" s="1"/>
  <c r="H167" i="2"/>
  <c r="I154" i="2"/>
  <c r="H154" i="2"/>
  <c r="F165" i="2"/>
  <c r="G183" i="2"/>
  <c r="I184" i="2"/>
  <c r="G189" i="2"/>
  <c r="I189" i="2" s="1"/>
  <c r="I190" i="2"/>
  <c r="D105" i="5"/>
  <c r="E106" i="5"/>
  <c r="E42" i="5"/>
  <c r="D41" i="5"/>
  <c r="C42" i="5"/>
  <c r="C41" i="5" s="1"/>
  <c r="D9" i="5"/>
  <c r="E20" i="5"/>
  <c r="C20" i="5"/>
  <c r="C9" i="5" s="1"/>
  <c r="G169" i="2"/>
  <c r="G178" i="2" s="1"/>
  <c r="H178" i="2" s="1"/>
  <c r="E178" i="2"/>
  <c r="E182" i="2"/>
  <c r="G182" i="2"/>
  <c r="F178" i="2"/>
  <c r="G153" i="2"/>
  <c r="E153" i="2"/>
  <c r="E165" i="2" s="1"/>
  <c r="G149" i="2" l="1"/>
  <c r="F125" i="5"/>
  <c r="G125" i="5"/>
  <c r="G20" i="5"/>
  <c r="F20" i="5"/>
  <c r="E41" i="5"/>
  <c r="G42" i="5"/>
  <c r="F42" i="5"/>
  <c r="G92" i="5"/>
  <c r="F92" i="5"/>
  <c r="G106" i="5"/>
  <c r="F106" i="5"/>
  <c r="I149" i="2"/>
  <c r="H160" i="2"/>
  <c r="I160" i="2"/>
  <c r="G165" i="2"/>
  <c r="H153" i="2"/>
  <c r="I153" i="2"/>
  <c r="I183" i="2"/>
  <c r="H169" i="2"/>
  <c r="I169" i="2"/>
  <c r="E105" i="5" l="1"/>
  <c r="F41" i="5"/>
  <c r="G41" i="5"/>
  <c r="I165" i="2"/>
  <c r="H165" i="2"/>
  <c r="F105" i="5" l="1"/>
  <c r="G105" i="5"/>
  <c r="E121" i="2" l="1"/>
  <c r="E120" i="2" s="1"/>
  <c r="E112" i="2"/>
  <c r="E90" i="2"/>
  <c r="E81" i="2"/>
  <c r="E139" i="2"/>
  <c r="G95" i="2"/>
  <c r="I95" i="2" s="1"/>
  <c r="G102" i="2"/>
  <c r="I102" i="2" s="1"/>
  <c r="G112" i="2"/>
  <c r="I112" i="2" s="1"/>
  <c r="G121" i="2"/>
  <c r="I121" i="2" s="1"/>
  <c r="G90" i="2"/>
  <c r="I90" i="2" s="1"/>
  <c r="G81" i="2"/>
  <c r="I81" i="2" s="1"/>
  <c r="G139" i="2"/>
  <c r="H128" i="2"/>
  <c r="H123" i="2"/>
  <c r="H122" i="2"/>
  <c r="F120" i="2"/>
  <c r="F148" i="2"/>
  <c r="F141" i="2"/>
  <c r="F130" i="2"/>
  <c r="G146" i="2"/>
  <c r="G145" i="2" s="1"/>
  <c r="I145" i="2" s="1"/>
  <c r="G133" i="2"/>
  <c r="G125" i="2"/>
  <c r="F125" i="2"/>
  <c r="F124" i="2" s="1"/>
  <c r="E125" i="2"/>
  <c r="G127" i="2"/>
  <c r="I127" i="2" s="1"/>
  <c r="E127" i="2"/>
  <c r="E131" i="2"/>
  <c r="E130" i="2" s="1"/>
  <c r="G131" i="2"/>
  <c r="H118" i="2"/>
  <c r="H117" i="2"/>
  <c r="H116" i="2"/>
  <c r="H114" i="2"/>
  <c r="H113" i="2"/>
  <c r="H111" i="2"/>
  <c r="H110" i="2"/>
  <c r="H109" i="2"/>
  <c r="H108" i="2"/>
  <c r="H107" i="2"/>
  <c r="H106" i="2"/>
  <c r="H105" i="2"/>
  <c r="H104" i="2"/>
  <c r="H103" i="2"/>
  <c r="H101" i="2"/>
  <c r="H100" i="2"/>
  <c r="H99" i="2"/>
  <c r="H98" i="2"/>
  <c r="H97" i="2"/>
  <c r="H96" i="2"/>
  <c r="H93" i="2"/>
  <c r="H92" i="2"/>
  <c r="H91" i="2"/>
  <c r="H88" i="2"/>
  <c r="H86" i="2"/>
  <c r="H84" i="2"/>
  <c r="H83" i="2"/>
  <c r="H82" i="2"/>
  <c r="H74" i="2"/>
  <c r="H73" i="2"/>
  <c r="H71" i="2"/>
  <c r="H68" i="2"/>
  <c r="F80" i="2"/>
  <c r="F76" i="2"/>
  <c r="E77" i="2"/>
  <c r="E76" i="2" s="1"/>
  <c r="G120" i="2" l="1"/>
  <c r="I120" i="2" s="1"/>
  <c r="G124" i="2"/>
  <c r="I124" i="2"/>
  <c r="H133" i="2"/>
  <c r="I133" i="2"/>
  <c r="G130" i="2"/>
  <c r="I131" i="2"/>
  <c r="H131" i="2"/>
  <c r="I146" i="2"/>
  <c r="E124" i="2"/>
  <c r="H124" i="2" s="1"/>
  <c r="G89" i="2"/>
  <c r="E89" i="2"/>
  <c r="H127" i="2"/>
  <c r="H121" i="2"/>
  <c r="F144" i="2"/>
  <c r="H90" i="2"/>
  <c r="H95" i="2"/>
  <c r="F89" i="2"/>
  <c r="H112" i="2"/>
  <c r="H102" i="2"/>
  <c r="H130" i="2" l="1"/>
  <c r="I130" i="2"/>
  <c r="I89" i="2"/>
  <c r="G148" i="2"/>
  <c r="F129" i="2"/>
  <c r="H89" i="2"/>
  <c r="I148" i="2" l="1"/>
  <c r="E79" i="2"/>
  <c r="F66" i="2"/>
  <c r="G72" i="2"/>
  <c r="I72" i="2" s="1"/>
  <c r="E72" i="2"/>
  <c r="G70" i="2"/>
  <c r="I70" i="2" s="1"/>
  <c r="E70" i="2"/>
  <c r="G87" i="2"/>
  <c r="I87" i="2" s="1"/>
  <c r="E87" i="2"/>
  <c r="G85" i="2"/>
  <c r="I85" i="2" s="1"/>
  <c r="E85" i="2"/>
  <c r="G67" i="2"/>
  <c r="I67" i="2" s="1"/>
  <c r="E67" i="2"/>
  <c r="E66" i="2" s="1"/>
  <c r="G80" i="2" l="1"/>
  <c r="G69" i="2"/>
  <c r="H85" i="2"/>
  <c r="H87" i="2"/>
  <c r="H70" i="2"/>
  <c r="H81" i="2"/>
  <c r="G66" i="2"/>
  <c r="I66" i="2" s="1"/>
  <c r="H67" i="2"/>
  <c r="H72" i="2"/>
  <c r="E80" i="2"/>
  <c r="E129" i="2" s="1"/>
  <c r="E69" i="2"/>
  <c r="E75" i="2" s="1"/>
  <c r="G129" i="2" l="1"/>
  <c r="I80" i="2"/>
  <c r="H66" i="2"/>
  <c r="H80" i="2"/>
  <c r="G75" i="2"/>
  <c r="H75" i="2" s="1"/>
  <c r="H69" i="2"/>
  <c r="I129" i="2" l="1"/>
  <c r="F17" i="2" l="1"/>
  <c r="F20" i="2" s="1"/>
  <c r="F6" i="2"/>
  <c r="F12" i="2" s="1"/>
  <c r="F40" i="2"/>
  <c r="F37" i="2" s="1"/>
  <c r="F13" i="2"/>
  <c r="F16" i="2" s="1"/>
  <c r="F42" i="2" l="1"/>
  <c r="F5" i="2"/>
  <c r="H48" i="2"/>
  <c r="H46" i="2"/>
  <c r="H41" i="2"/>
  <c r="G47" i="2"/>
  <c r="E47" i="2"/>
  <c r="G30" i="2"/>
  <c r="G25" i="2"/>
  <c r="G40" i="2"/>
  <c r="G38" i="2"/>
  <c r="G37" i="2" s="1"/>
  <c r="G42" i="2" s="1"/>
  <c r="G22" i="2"/>
  <c r="G18" i="2"/>
  <c r="G14" i="2"/>
  <c r="G13" i="2" s="1"/>
  <c r="G16" i="2" s="1"/>
  <c r="G9" i="2"/>
  <c r="G7" i="2"/>
  <c r="I7" i="2" s="1"/>
  <c r="E25" i="2"/>
  <c r="E28" i="2" s="1"/>
  <c r="E22" i="2"/>
  <c r="G45" i="2"/>
  <c r="G44" i="2" s="1"/>
  <c r="F45" i="2"/>
  <c r="F44" i="2" s="1"/>
  <c r="E45" i="2"/>
  <c r="E40" i="2"/>
  <c r="E38" i="2"/>
  <c r="E37" i="2" s="1"/>
  <c r="E42" i="2" s="1"/>
  <c r="E34" i="2"/>
  <c r="E30" i="2"/>
  <c r="E14" i="2"/>
  <c r="E13" i="2" s="1"/>
  <c r="E16" i="2" s="1"/>
  <c r="E7" i="2"/>
  <c r="E9" i="2"/>
  <c r="E24" i="2" l="1"/>
  <c r="E21" i="2"/>
  <c r="E29" i="2"/>
  <c r="E33" i="2"/>
  <c r="G17" i="2"/>
  <c r="G20" i="2" s="1"/>
  <c r="I20" i="2" s="1"/>
  <c r="I18" i="2"/>
  <c r="G28" i="2"/>
  <c r="I25" i="2"/>
  <c r="G49" i="2"/>
  <c r="G43" i="2"/>
  <c r="I44" i="2"/>
  <c r="I9" i="2"/>
  <c r="H9" i="2"/>
  <c r="E36" i="2"/>
  <c r="H34" i="2"/>
  <c r="F49" i="2"/>
  <c r="F43" i="2"/>
  <c r="G21" i="2"/>
  <c r="I21" i="2" s="1"/>
  <c r="G24" i="2"/>
  <c r="I22" i="2"/>
  <c r="G33" i="2"/>
  <c r="G29" i="2"/>
  <c r="I30" i="2"/>
  <c r="I37" i="2"/>
  <c r="H45" i="2"/>
  <c r="G6" i="2"/>
  <c r="G12" i="2" s="1"/>
  <c r="H40" i="2"/>
  <c r="H47" i="2"/>
  <c r="H30" i="2"/>
  <c r="E6" i="2"/>
  <c r="E12" i="2" s="1"/>
  <c r="F50" i="2"/>
  <c r="E44" i="2"/>
  <c r="E49" i="2" l="1"/>
  <c r="E43" i="2"/>
  <c r="G50" i="2"/>
  <c r="I43" i="2"/>
  <c r="H12" i="2"/>
  <c r="G5" i="2"/>
  <c r="H37" i="2"/>
  <c r="H49" i="2"/>
  <c r="H44" i="2"/>
  <c r="H43" i="2" l="1"/>
  <c r="I42" i="2"/>
  <c r="H42" i="2"/>
  <c r="F14" i="1" l="1"/>
  <c r="E12" i="5"/>
  <c r="F16" i="4"/>
  <c r="G14" i="4"/>
  <c r="E14" i="4"/>
  <c r="G13" i="4"/>
  <c r="E13" i="4"/>
  <c r="F12" i="4"/>
  <c r="E12" i="4"/>
  <c r="E16" i="4" s="1"/>
  <c r="F11" i="4"/>
  <c r="G9" i="4"/>
  <c r="E9" i="4"/>
  <c r="G8" i="4"/>
  <c r="E8" i="4"/>
  <c r="G7" i="4"/>
  <c r="G11" i="4" s="1"/>
  <c r="F7" i="4"/>
  <c r="E7" i="4"/>
  <c r="E11" i="4" s="1"/>
  <c r="F13" i="3"/>
  <c r="E13" i="3"/>
  <c r="F12" i="3"/>
  <c r="H185" i="2"/>
  <c r="E183" i="2"/>
  <c r="F188" i="2"/>
  <c r="E146" i="2"/>
  <c r="E145" i="2" s="1"/>
  <c r="G142" i="2"/>
  <c r="E142" i="2"/>
  <c r="E141" i="2" s="1"/>
  <c r="H138" i="2"/>
  <c r="E137" i="2"/>
  <c r="E136" i="2" s="1"/>
  <c r="H129" i="2"/>
  <c r="F79" i="2"/>
  <c r="F69" i="2"/>
  <c r="G59" i="2"/>
  <c r="F58" i="2"/>
  <c r="F57" i="2" s="1"/>
  <c r="F56" i="2" s="1"/>
  <c r="F55" i="2" s="1"/>
  <c r="E58" i="2"/>
  <c r="E57" i="2" s="1"/>
  <c r="E56" i="2" s="1"/>
  <c r="E55" i="2" s="1"/>
  <c r="H32" i="2"/>
  <c r="H31" i="2"/>
  <c r="I28" i="2"/>
  <c r="H28" i="2"/>
  <c r="H26" i="2"/>
  <c r="H23" i="2"/>
  <c r="H19" i="2"/>
  <c r="E18" i="2"/>
  <c r="H8" i="2"/>
  <c r="H26" i="1"/>
  <c r="G26" i="1"/>
  <c r="F26" i="1"/>
  <c r="F17" i="1"/>
  <c r="H17" i="1"/>
  <c r="G17" i="1"/>
  <c r="G14" i="1"/>
  <c r="H14" i="1"/>
  <c r="E11" i="5" l="1"/>
  <c r="F12" i="5"/>
  <c r="G12" i="5"/>
  <c r="E149" i="2"/>
  <c r="H149" i="2" s="1"/>
  <c r="H183" i="2"/>
  <c r="E188" i="2"/>
  <c r="H20" i="1"/>
  <c r="G141" i="2"/>
  <c r="I141" i="2" s="1"/>
  <c r="I142" i="2"/>
  <c r="F65" i="2"/>
  <c r="F193" i="2" s="1"/>
  <c r="I69" i="2"/>
  <c r="E144" i="2"/>
  <c r="E148" i="2"/>
  <c r="H148" i="2" s="1"/>
  <c r="E65" i="2"/>
  <c r="F75" i="2"/>
  <c r="G77" i="2"/>
  <c r="H78" i="2"/>
  <c r="E17" i="2"/>
  <c r="E20" i="2" s="1"/>
  <c r="H22" i="2"/>
  <c r="G58" i="2"/>
  <c r="G57" i="2" s="1"/>
  <c r="I57" i="2" s="1"/>
  <c r="I59" i="2"/>
  <c r="H18" i="2"/>
  <c r="H25" i="2"/>
  <c r="H7" i="2"/>
  <c r="H171" i="2"/>
  <c r="I6" i="2"/>
  <c r="I29" i="2"/>
  <c r="H24" i="2"/>
  <c r="G137" i="2"/>
  <c r="G136" i="2" s="1"/>
  <c r="H142" i="2"/>
  <c r="F20" i="1"/>
  <c r="H147" i="2"/>
  <c r="G20" i="1"/>
  <c r="E10" i="5"/>
  <c r="G12" i="4"/>
  <c r="H146" i="2"/>
  <c r="I178" i="2"/>
  <c r="H120" i="2"/>
  <c r="H143" i="2"/>
  <c r="H170" i="2"/>
  <c r="G10" i="5" l="1"/>
  <c r="F10" i="5"/>
  <c r="F11" i="5"/>
  <c r="G11" i="5"/>
  <c r="E9" i="5"/>
  <c r="H141" i="2"/>
  <c r="G76" i="2"/>
  <c r="I76" i="2" s="1"/>
  <c r="I77" i="2"/>
  <c r="I137" i="2"/>
  <c r="H137" i="2"/>
  <c r="H77" i="2"/>
  <c r="E5" i="2"/>
  <c r="E50" i="2" s="1"/>
  <c r="H20" i="2"/>
  <c r="I33" i="2"/>
  <c r="I58" i="2"/>
  <c r="H29" i="2"/>
  <c r="G56" i="2"/>
  <c r="G55" i="2" s="1"/>
  <c r="H6" i="2"/>
  <c r="E193" i="2"/>
  <c r="H21" i="2"/>
  <c r="I17" i="2"/>
  <c r="H17" i="2"/>
  <c r="H184" i="2"/>
  <c r="G16" i="4"/>
  <c r="H145" i="2"/>
  <c r="G9" i="5" l="1"/>
  <c r="F9" i="5"/>
  <c r="G144" i="2"/>
  <c r="I136" i="2"/>
  <c r="G65" i="2"/>
  <c r="H76" i="2"/>
  <c r="G79" i="2"/>
  <c r="H79" i="2" s="1"/>
  <c r="I75" i="2"/>
  <c r="I56" i="2"/>
  <c r="I12" i="2"/>
  <c r="H33" i="2"/>
  <c r="I144" i="2"/>
  <c r="H136" i="2"/>
  <c r="G188" i="2"/>
  <c r="I55" i="2"/>
  <c r="I79" i="2" l="1"/>
  <c r="H50" i="2"/>
  <c r="G193" i="2"/>
  <c r="H193" i="2" s="1"/>
  <c r="H144" i="2"/>
  <c r="H5" i="2"/>
  <c r="H188" i="2"/>
  <c r="I188" i="2"/>
  <c r="I65" i="2" l="1"/>
  <c r="H65" i="2"/>
  <c r="I193" i="2"/>
  <c r="I24" i="2" l="1"/>
  <c r="I5" i="2" l="1"/>
  <c r="I50" i="2"/>
</calcChain>
</file>

<file path=xl/sharedStrings.xml><?xml version="1.0" encoding="utf-8"?>
<sst xmlns="http://schemas.openxmlformats.org/spreadsheetml/2006/main" count="442" uniqueCount="199">
  <si>
    <t>POLUGODIŠNJI IZVJEŠTAJ O IZVRŠENJU FINANCIJSKOG PLANA ZA 2023.g.</t>
  </si>
  <si>
    <t>A) SAŽETAK RAČUNA PRIHODA I RASHODA</t>
  </si>
  <si>
    <t xml:space="preserve">PRIHODI/RASHODI TEKUĆA GODINA </t>
  </si>
  <si>
    <t>Izvršenje prethodne godine</t>
  </si>
  <si>
    <t>Plan tekuće godine</t>
  </si>
  <si>
    <t xml:space="preserve">Izvršenje tekuće godine </t>
  </si>
  <si>
    <t>PRIHODI UKUPNO</t>
  </si>
  <si>
    <t>PRIHODI POSLOVANJA</t>
  </si>
  <si>
    <t>PRIHODI OD PRODAJE NEFINANCIJSKE IMOVINE</t>
  </si>
  <si>
    <t>RASHODI UKUPNO</t>
  </si>
  <si>
    <t>RASHODI  POSLOVANJA</t>
  </si>
  <si>
    <t>RASHODI ZA NEFINANCIJSKU IMOVINU</t>
  </si>
  <si>
    <t>RAZLIKA - VIŠAK / MANJAK</t>
  </si>
  <si>
    <t>B) SAŽETAK RAČUNA FINANCIRANJA</t>
  </si>
  <si>
    <t xml:space="preserve">RAČUN FINANCIRANJA </t>
  </si>
  <si>
    <t>PRIMICI OD FINANCIJSKE IMOVINE I ZADUŽIVANJA</t>
  </si>
  <si>
    <t>IZDACI ZA FINANCIJSKU IMOVINU I OTPLATE ZAJMOVA</t>
  </si>
  <si>
    <t>NETO FINANCIRANJE</t>
  </si>
  <si>
    <t>C) PRENESENI VIŠAK ILI PRENESENI MANJAK I VIŠEGODIŠNJI PLAN URAVNOTEŽENJA</t>
  </si>
  <si>
    <t>VIŠKOVI/MANJKOVI</t>
  </si>
  <si>
    <t>UKUPAN DONOS VIŠKA / MANJKA IZ PRETHODNE(IH) GODINE</t>
  </si>
  <si>
    <t>VIŠAK / MANJAK IZ PRETHODNE(IH) GODINE KOJI ĆE SE RASPOREDITI / POKRITI</t>
  </si>
  <si>
    <t>VIŠAK / MANJAK + NETO FINANCIRANJE+PRENESENI RAZULTAT</t>
  </si>
  <si>
    <t>Razred</t>
  </si>
  <si>
    <t>Izvor</t>
  </si>
  <si>
    <t xml:space="preserve">Naziv </t>
  </si>
  <si>
    <t>Indeks</t>
  </si>
  <si>
    <t>5=4/2*100</t>
  </si>
  <si>
    <t>6=4/3*100</t>
  </si>
  <si>
    <t xml:space="preserve">Prihodi poslovanja </t>
  </si>
  <si>
    <t>Pomoći iz inozemstva i od subjekata unutar općeg proračuna</t>
  </si>
  <si>
    <t>Pomoći od izvanproračunskih korisnika</t>
  </si>
  <si>
    <t xml:space="preserve">Tekuće pomoći od izvanproračunskih korisnika </t>
  </si>
  <si>
    <t xml:space="preserve">Pomoći proračunskim korisnicima iz proračuna koji im nije nadležan </t>
  </si>
  <si>
    <t>Tekuće pomoći proračunskim korisnicima iz proračuna koji im nije nadležan</t>
  </si>
  <si>
    <t>Ostale pomoći</t>
  </si>
  <si>
    <t>Prihodi od upravnih i administrativnih pristojbi, pristojbi po posebnim propisima i nakanda</t>
  </si>
  <si>
    <t>Prihodi po posebnim propisima</t>
  </si>
  <si>
    <t xml:space="preserve">Ostali nespomenuti prihodi </t>
  </si>
  <si>
    <t xml:space="preserve">Prihodi za posebne namjene </t>
  </si>
  <si>
    <t>Prihodi od prodaje proizvoda i robe te pruženih usluga i prihodi od donacija</t>
  </si>
  <si>
    <t>Prihodi od prodaje proizvoda i robe te pruženih usluga</t>
  </si>
  <si>
    <t>Prihodi od pruženih usluga</t>
  </si>
  <si>
    <t xml:space="preserve"> Vlastiti prihodi </t>
  </si>
  <si>
    <t>Donacije od pravnih i fizičkih osoba izvan općeg proračuna i povrat donacija po protestiranim jamstvima</t>
  </si>
  <si>
    <t>Kapitalne donacije</t>
  </si>
  <si>
    <t xml:space="preserve">Donacije </t>
  </si>
  <si>
    <t>Prihodi iz nadležnog proračuna i od HZZO-a temeljem ugovornih obveza</t>
  </si>
  <si>
    <t>Prihodi iz nadležnog proračuna za financiranje redovne djelatnosti proračunskih korisnika</t>
  </si>
  <si>
    <t>Prihodi iz nadležnog proračuna za financiranje rashoda poslovanja</t>
  </si>
  <si>
    <t>Prihodi iz nadležnog proračuna za financiranje rashoda za nabavu nefinancijske imovine</t>
  </si>
  <si>
    <t>Opći prihodi i primici</t>
  </si>
  <si>
    <t>Ukupni prihodi</t>
  </si>
  <si>
    <t xml:space="preserve">VIŠAK KORIŠTEN ZA POKRIĆE RASHODA </t>
  </si>
  <si>
    <t xml:space="preserve">Vlastiti izvori </t>
  </si>
  <si>
    <t xml:space="preserve">Rezultat poslovanja </t>
  </si>
  <si>
    <t>Višak/manjak prihoda</t>
  </si>
  <si>
    <t>Višak prihoda</t>
  </si>
  <si>
    <t>Vlastiti prihodi - višak</t>
  </si>
  <si>
    <t>RASHODI POSLOVANJA</t>
  </si>
  <si>
    <t>Rashodi poslovanja</t>
  </si>
  <si>
    <t>Rashodi za zaposlene</t>
  </si>
  <si>
    <t>Plaće</t>
  </si>
  <si>
    <t>Plaće za redovan rad</t>
  </si>
  <si>
    <t>Doprinosi na plaće</t>
  </si>
  <si>
    <t>Doprinosi za obvezno zdravstveno osiguranje</t>
  </si>
  <si>
    <t>Doprinosi za obvezno osiguranje u slučaju nezaposlenosti</t>
  </si>
  <si>
    <t>Materijalni rashodi</t>
  </si>
  <si>
    <t>Naknade troškova zaposlenima</t>
  </si>
  <si>
    <t>Službena putovanja</t>
  </si>
  <si>
    <t>Naknade za prijevoz, za rad na terenu i odvojeni život</t>
  </si>
  <si>
    <t xml:space="preserve"> Opći prihodi i primici</t>
  </si>
  <si>
    <t>Rashodi za materijal i energiju</t>
  </si>
  <si>
    <t>Uredski materijal i ostali materijalni rashodi</t>
  </si>
  <si>
    <t>Energija</t>
  </si>
  <si>
    <t>Materijal i dijelovi za tekuće i investicijsko održavanje</t>
  </si>
  <si>
    <t xml:space="preserve">Vlastiti prihodi </t>
  </si>
  <si>
    <t xml:space="preserve">Ostali rashodi za zaposlene </t>
  </si>
  <si>
    <t>Rashodi za usluge</t>
  </si>
  <si>
    <t>Usluge telefona, pošte i prijevoza</t>
  </si>
  <si>
    <t>Usluge tekućeg i investicijskog održavanja</t>
  </si>
  <si>
    <t>Komunalne usluge</t>
  </si>
  <si>
    <t>Računalne usluge</t>
  </si>
  <si>
    <t>Ostale usluge</t>
  </si>
  <si>
    <t>Ostali nespomenuti rashodi poslovanja</t>
  </si>
  <si>
    <t>Naknade za rad predstavničkih i izvršnih tijela, povjerenstava i slično</t>
  </si>
  <si>
    <t>Reprezentacija</t>
  </si>
  <si>
    <t>Pristojbe i naknade</t>
  </si>
  <si>
    <t>Financijski rashodi</t>
  </si>
  <si>
    <t>Ostali financijski rashodi</t>
  </si>
  <si>
    <t>Bankarske usluge i usluge platnog prometa</t>
  </si>
  <si>
    <t xml:space="preserve"> Prihodi za posebne namjene </t>
  </si>
  <si>
    <t>Pomoći</t>
  </si>
  <si>
    <t>Rashodi za nabavu nefinancijske imovine</t>
  </si>
  <si>
    <t>Rashodi za nabavu proizvedene dug. imovine</t>
  </si>
  <si>
    <t>Postrojenja i oprema</t>
  </si>
  <si>
    <t>Uredska oprema i namještaj</t>
  </si>
  <si>
    <t>Ukupni rashodi</t>
  </si>
  <si>
    <t>I. OPĆI DIO</t>
  </si>
  <si>
    <t xml:space="preserve">A. RAČUN PRIHODA I RASHODA </t>
  </si>
  <si>
    <t>RASHODI PREMA FUNKCIJSKOJ KLASIFIKACIJI</t>
  </si>
  <si>
    <t>BROJČANA OZNAKA I NAZIV</t>
  </si>
  <si>
    <t xml:space="preserve">UKUPNO RASHODI </t>
  </si>
  <si>
    <t>B. RAČUN FINANCIRANJA</t>
  </si>
  <si>
    <t>Skupina</t>
  </si>
  <si>
    <t>Primici od financijske imovine i zaduživanja</t>
  </si>
  <si>
    <t>Primici od zaduživanja</t>
  </si>
  <si>
    <t>842</t>
  </si>
  <si>
    <t>Primljeni krediti i zajmovi od kreditnih i ostalih financijskih institucija u javnom sektoru</t>
  </si>
  <si>
    <t>Primljeni krediti od kreditnih institucija u javnom sektoru</t>
  </si>
  <si>
    <t>Namjenski primici od zaduživanja</t>
  </si>
  <si>
    <t>Izdaci za financijsku imovinu i otplate zajmova</t>
  </si>
  <si>
    <t>Izdaci za otplatu glavnice primljenih kredita i zajmova</t>
  </si>
  <si>
    <t>542</t>
  </si>
  <si>
    <t>Otplata glavnice primljenih kredita i zajmova od kreditnih i ostalih financijskih institucija u javnom sektoru</t>
  </si>
  <si>
    <t>5422</t>
  </si>
  <si>
    <t>Otplata glavnice primljenih kredita od kreditnih institucija u javnom sektoru</t>
  </si>
  <si>
    <t>II. POSEBNI DIO</t>
  </si>
  <si>
    <t>Šifra</t>
  </si>
  <si>
    <t>Naziv</t>
  </si>
  <si>
    <t xml:space="preserve">P1234 </t>
  </si>
  <si>
    <t xml:space="preserve">A123001 </t>
  </si>
  <si>
    <t>Vlastiti prihodi</t>
  </si>
  <si>
    <t>Prihodi za posebne namjene</t>
  </si>
  <si>
    <t>Donacije</t>
  </si>
  <si>
    <t xml:space="preserve">Skupina/
podskupina/
odjeljak </t>
  </si>
  <si>
    <t>Plan 2023.</t>
  </si>
  <si>
    <t>Izvršenje 
1. - 6. 2022.</t>
  </si>
  <si>
    <t>Izvršenje 
1. - 6. 2023.</t>
  </si>
  <si>
    <t>07 Zdravstvo</t>
  </si>
  <si>
    <t>073 Bolničke službe</t>
  </si>
  <si>
    <t>Prihodi od imovine</t>
  </si>
  <si>
    <t>Kazne, upravne mjere i ostali prihodi</t>
  </si>
  <si>
    <t>Prihodi od prodaje nefinancijske imovine</t>
  </si>
  <si>
    <t>Prihodi od prodaje proizvedene dugotrajne imovine</t>
  </si>
  <si>
    <t>Kapitalne pomoći proračunskim korisnicima iz proračuna koji im nije nadležan</t>
  </si>
  <si>
    <t>Prihodi od financijske imovine</t>
  </si>
  <si>
    <t>Kamate na oročena sredstva i depozite po viđenju</t>
  </si>
  <si>
    <t>Tekuće donacije</t>
  </si>
  <si>
    <t>Prihodi od HZZO-a na temelju ugovornih obveza</t>
  </si>
  <si>
    <t>Ostale kazne</t>
  </si>
  <si>
    <t>Kazne i upravne mjere</t>
  </si>
  <si>
    <t>Ostali prihodi</t>
  </si>
  <si>
    <t>Stambeni objekti</t>
  </si>
  <si>
    <t>Prihodi od prodaje građevinskih objekata</t>
  </si>
  <si>
    <t>Prihodi od prodaje prijevoznih sredstava</t>
  </si>
  <si>
    <t>Prijevozna sredstva u cestovnom prometu</t>
  </si>
  <si>
    <t>Plaće za prekovremeni rad</t>
  </si>
  <si>
    <t>Plaće za posebne uvjete rada</t>
  </si>
  <si>
    <t>Ostali rashodi za zaposlene</t>
  </si>
  <si>
    <t>Stručno usavršavanje zaposlenika</t>
  </si>
  <si>
    <t>Materijal i sirovine</t>
  </si>
  <si>
    <t>Sitni inventar i auto gume</t>
  </si>
  <si>
    <t>Službena, radna i zaštitna odjeća i obuća</t>
  </si>
  <si>
    <t>Usluge promidžbe i informiranja</t>
  </si>
  <si>
    <t>Zakupnine i najamnine</t>
  </si>
  <si>
    <t>Zdravstvene i veterinarske usluge</t>
  </si>
  <si>
    <t>Intelektualne i osobne usluge</t>
  </si>
  <si>
    <t>Premije osiguranja</t>
  </si>
  <si>
    <t>Članarine i norme</t>
  </si>
  <si>
    <t>Troškovi sudskih postupaka</t>
  </si>
  <si>
    <t xml:space="preserve">Ostale naknade troškova zaposlenima </t>
  </si>
  <si>
    <t>Zatezne kamate</t>
  </si>
  <si>
    <t>Tekuće donacije u naravi</t>
  </si>
  <si>
    <t>Kazne, penali i naknade štete</t>
  </si>
  <si>
    <t>Naknade šteta pravnim i fizičkim osobama</t>
  </si>
  <si>
    <t>Ostali rashodi</t>
  </si>
  <si>
    <t>Rashodi za nabavu neproizvedene dugotrajne imovine</t>
  </si>
  <si>
    <t>Nematerijalna imovina</t>
  </si>
  <si>
    <t>Licence</t>
  </si>
  <si>
    <t>Oprema za održavanje i zaštitu</t>
  </si>
  <si>
    <t>Medicinska i laboratorijska oprema</t>
  </si>
  <si>
    <t>Uređaji, strojevi i oprema za ostale namjene</t>
  </si>
  <si>
    <t>Nematerijalna proizvedena imovina</t>
  </si>
  <si>
    <t>Ulaganja u računalne programe</t>
  </si>
  <si>
    <t>Rashodi za dodatna ulaganja na nefinancijskoj imovini</t>
  </si>
  <si>
    <t>Dodatna ulaganja na građevinskim objektima</t>
  </si>
  <si>
    <t>Knjige, umjetnička djela i ostale izložbene vrijednosti</t>
  </si>
  <si>
    <t>Knjige</t>
  </si>
  <si>
    <t>Instrumenti, uređaji i strojevi</t>
  </si>
  <si>
    <t>Dodatna ulaganja na postrojenjima i opremi</t>
  </si>
  <si>
    <t>Prihodi od prodaje nefinancijske imovine i nadoknade šteta s osnova osiguranja</t>
  </si>
  <si>
    <t>Ostvarenje/
Izvršenje 
1. - 6. 2022.</t>
  </si>
  <si>
    <t>AKTIVNOST 1: Djelatnost bolnice</t>
  </si>
  <si>
    <t>PROGRAM 1: Redovna djelatnost bolnice</t>
  </si>
  <si>
    <t>5=3/2*100</t>
  </si>
  <si>
    <t>6=4/2*100</t>
  </si>
  <si>
    <t>Ostvarenje
1. - 6. 2022.</t>
  </si>
  <si>
    <t>Ostvarenje
1. - 6. 2023.</t>
  </si>
  <si>
    <t>Izvršenje
1. - 6. 2022.</t>
  </si>
  <si>
    <t>Izvršenje
1. - 6. 2023.</t>
  </si>
  <si>
    <t>Opća bolnica Virovitica</t>
  </si>
  <si>
    <t>Ur.broj: 2189-43-06/17-23-1</t>
  </si>
  <si>
    <t>Klasa: 510-03/23-01/3247</t>
  </si>
  <si>
    <t>Virovitica, 20. srpnja 2023.</t>
  </si>
  <si>
    <t>Ravnatelj</t>
  </si>
  <si>
    <t>Opće bolnice Virovitica</t>
  </si>
  <si>
    <t>Dinko Blažević, dipl.oec.</t>
  </si>
  <si>
    <t>Ostvarenje/
Izvršenje 
1. - 6. 2023.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</si>
</sst>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&quot; &quot;;[Red]&quot;-&quot;#,##0&quot; &quot;"/>
  </numFmts>
  <fonts count="3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2"/>
      <color rgb="FF002060"/>
      <name val="Calibri"/>
      <family val="2"/>
      <scheme val="minor"/>
    </font>
    <font>
      <sz val="12"/>
      <color rgb="FF002060"/>
      <name val="Calibri"/>
      <family val="2"/>
      <scheme val="minor"/>
    </font>
    <font>
      <b/>
      <i/>
      <sz val="12"/>
      <color rgb="FF002060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i/>
      <sz val="8"/>
      <color rgb="FF002060"/>
      <name val="Calibri"/>
      <family val="2"/>
      <scheme val="minor"/>
    </font>
    <font>
      <i/>
      <sz val="8"/>
      <color rgb="FF00206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002060"/>
      <name val="Calibri"/>
      <family val="2"/>
      <scheme val="minor"/>
    </font>
    <font>
      <b/>
      <i/>
      <sz val="11"/>
      <color rgb="FF002060"/>
      <name val="Calibri"/>
      <family val="2"/>
      <scheme val="minor"/>
    </font>
    <font>
      <i/>
      <sz val="11"/>
      <color rgb="FF002060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rgb="FF002060"/>
      <name val="Calibri"/>
      <family val="2"/>
    </font>
    <font>
      <sz val="12"/>
      <color rgb="FF002060"/>
      <name val="Calibri"/>
      <family val="2"/>
    </font>
    <font>
      <b/>
      <sz val="11"/>
      <color rgb="FF002060"/>
      <name val="Calibri"/>
      <family val="2"/>
    </font>
    <font>
      <b/>
      <i/>
      <sz val="8"/>
      <color rgb="FF002060"/>
      <name val="Calibri"/>
      <family val="2"/>
    </font>
    <font>
      <b/>
      <i/>
      <sz val="11"/>
      <color rgb="FF002060"/>
      <name val="Calibri"/>
      <family val="2"/>
    </font>
    <font>
      <sz val="11"/>
      <color rgb="FF002060"/>
      <name val="Arial"/>
      <family val="2"/>
      <charset val="238"/>
    </font>
    <font>
      <b/>
      <i/>
      <sz val="9"/>
      <color rgb="FF002060"/>
      <name val="Calibri"/>
      <family val="2"/>
      <scheme val="minor"/>
    </font>
    <font>
      <sz val="10"/>
      <color indexed="8"/>
      <name val="Arial"/>
      <family val="2"/>
      <charset val="238"/>
    </font>
    <font>
      <i/>
      <sz val="12"/>
      <color rgb="FF00206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8"/>
      <color rgb="FF002060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  <charset val="238"/>
    </font>
    <font>
      <i/>
      <sz val="10"/>
      <name val="Arial"/>
      <family val="2"/>
      <charset val="238"/>
    </font>
    <font>
      <sz val="11"/>
      <color rgb="FF002060"/>
      <name val="Calibri"/>
      <family val="2"/>
      <charset val="238"/>
      <scheme val="minor"/>
    </font>
    <font>
      <b/>
      <sz val="11"/>
      <color rgb="FF002060"/>
      <name val="Calibri"/>
      <family val="2"/>
      <charset val="238"/>
      <scheme val="minor"/>
    </font>
    <font>
      <sz val="11"/>
      <name val="Calibri"/>
      <family val="2"/>
      <scheme val="minor"/>
    </font>
    <font>
      <i/>
      <sz val="11"/>
      <color rgb="FF002060"/>
      <name val="Calibri"/>
      <family val="2"/>
      <charset val="238"/>
      <scheme val="minor"/>
    </font>
    <font>
      <b/>
      <sz val="11"/>
      <color rgb="FF002060"/>
      <name val="Arial"/>
      <family val="2"/>
      <charset val="238"/>
    </font>
    <font>
      <b/>
      <sz val="13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3"/>
      <color theme="1"/>
      <name val="Calibri"/>
      <family val="2"/>
      <charset val="238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DDEBF7"/>
        <bgColor rgb="FFDDEBF7"/>
      </patternFill>
    </fill>
    <fill>
      <patternFill patternType="solid">
        <fgColor theme="0"/>
        <bgColor rgb="FFDDEBF7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4" tint="0.79998168889431442"/>
        <bgColor rgb="FFFFFFFF"/>
      </patternFill>
    </fill>
    <fill>
      <patternFill patternType="solid">
        <fgColor theme="4" tint="0.59999389629810485"/>
        <bgColor rgb="FFFFFFFF"/>
      </patternFill>
    </fill>
    <fill>
      <patternFill patternType="solid">
        <fgColor theme="4" tint="0.59999389629810485"/>
        <bgColor indexed="64"/>
      </patternFill>
    </fill>
  </fills>
  <borders count="1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2060"/>
      </left>
      <right style="thin">
        <color rgb="FF002060"/>
      </right>
      <top style="thin">
        <color rgb="FF002060"/>
      </top>
      <bottom style="thin">
        <color rgb="FF002060"/>
      </bottom>
      <diagonal/>
    </border>
    <border>
      <left style="thin">
        <color rgb="FF00206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rgb="FF002060"/>
      </bottom>
      <diagonal/>
    </border>
    <border>
      <left style="thin">
        <color rgb="FF002060"/>
      </left>
      <right style="thin">
        <color rgb="FF002060"/>
      </right>
      <top/>
      <bottom style="thin">
        <color rgb="FF00206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6">
    <xf numFmtId="0" fontId="0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7" fillId="0" borderId="0"/>
  </cellStyleXfs>
  <cellXfs count="263">
    <xf numFmtId="0" fontId="0" fillId="0" borderId="0" xfId="0"/>
    <xf numFmtId="0" fontId="2" fillId="3" borderId="1" xfId="0" applyFont="1" applyFill="1" applyBorder="1" applyAlignment="1">
      <alignment horizontal="center" vertical="center" wrapText="1"/>
    </xf>
    <xf numFmtId="3" fontId="2" fillId="4" borderId="1" xfId="0" applyNumberFormat="1" applyFont="1" applyFill="1" applyBorder="1" applyAlignment="1">
      <alignment vertical="center" wrapText="1"/>
    </xf>
    <xf numFmtId="3" fontId="3" fillId="3" borderId="1" xfId="0" applyNumberFormat="1" applyFont="1" applyFill="1" applyBorder="1" applyAlignment="1">
      <alignment vertical="center" wrapText="1"/>
    </xf>
    <xf numFmtId="3" fontId="3" fillId="3" borderId="1" xfId="0" applyNumberFormat="1" applyFont="1" applyFill="1" applyBorder="1" applyAlignment="1">
      <alignment vertical="center"/>
    </xf>
    <xf numFmtId="164" fontId="2" fillId="4" borderId="1" xfId="0" applyNumberFormat="1" applyFont="1" applyFill="1" applyBorder="1" applyAlignment="1">
      <alignment horizontal="right" vertical="center"/>
    </xf>
    <xf numFmtId="164" fontId="4" fillId="4" borderId="2" xfId="0" applyNumberFormat="1" applyFont="1" applyFill="1" applyBorder="1" applyAlignment="1">
      <alignment horizontal="right" vertical="center"/>
    </xf>
    <xf numFmtId="0" fontId="3" fillId="2" borderId="0" xfId="0" applyFont="1" applyFill="1"/>
    <xf numFmtId="0" fontId="2" fillId="3" borderId="1" xfId="0" applyFont="1" applyFill="1" applyBorder="1" applyAlignment="1">
      <alignment horizontal="right" vertical="center"/>
    </xf>
    <xf numFmtId="3" fontId="2" fillId="3" borderId="1" xfId="0" applyNumberFormat="1" applyFont="1" applyFill="1" applyBorder="1" applyAlignment="1">
      <alignment horizontal="right" vertical="center"/>
    </xf>
    <xf numFmtId="3" fontId="4" fillId="4" borderId="2" xfId="0" applyNumberFormat="1" applyFont="1" applyFill="1" applyBorder="1" applyAlignment="1">
      <alignment horizontal="right" vertical="center"/>
    </xf>
    <xf numFmtId="0" fontId="4" fillId="5" borderId="0" xfId="0" applyFont="1" applyFill="1" applyAlignment="1">
      <alignment vertical="center" wrapText="1"/>
    </xf>
    <xf numFmtId="0" fontId="4" fillId="5" borderId="0" xfId="0" applyFont="1" applyFill="1" applyAlignment="1">
      <alignment horizontal="right" vertical="center"/>
    </xf>
    <xf numFmtId="3" fontId="2" fillId="3" borderId="1" xfId="0" applyNumberFormat="1" applyFont="1" applyFill="1" applyBorder="1" applyAlignment="1">
      <alignment horizontal="right" vertical="center" wrapText="1"/>
    </xf>
    <xf numFmtId="0" fontId="2" fillId="3" borderId="0" xfId="0" applyFont="1" applyFill="1" applyAlignment="1">
      <alignment vertical="center"/>
    </xf>
    <xf numFmtId="0" fontId="2" fillId="3" borderId="0" xfId="0" applyFont="1" applyFill="1" applyAlignment="1">
      <alignment vertical="center" wrapText="1"/>
    </xf>
    <xf numFmtId="0" fontId="3" fillId="3" borderId="0" xfId="0" applyFont="1" applyFill="1" applyAlignment="1">
      <alignment vertical="center" wrapText="1"/>
    </xf>
    <xf numFmtId="0" fontId="3" fillId="3" borderId="0" xfId="0" applyFont="1" applyFill="1" applyAlignment="1">
      <alignment horizontal="center" vertical="center" wrapText="1"/>
    </xf>
    <xf numFmtId="0" fontId="3" fillId="3" borderId="0" xfId="0" applyFont="1" applyFill="1" applyAlignment="1">
      <alignment vertical="center"/>
    </xf>
    <xf numFmtId="3" fontId="2" fillId="3" borderId="10" xfId="0" applyNumberFormat="1" applyFont="1" applyFill="1" applyBorder="1" applyAlignment="1">
      <alignment horizontal="right" vertical="center"/>
    </xf>
    <xf numFmtId="3" fontId="5" fillId="3" borderId="12" xfId="0" applyNumberFormat="1" applyFont="1" applyFill="1" applyBorder="1" applyAlignment="1">
      <alignment horizontal="center" vertical="center" wrapText="1"/>
    </xf>
    <xf numFmtId="3" fontId="5" fillId="3" borderId="12" xfId="0" applyNumberFormat="1" applyFont="1" applyFill="1" applyBorder="1" applyAlignment="1">
      <alignment horizontal="center" vertical="center"/>
    </xf>
    <xf numFmtId="3" fontId="6" fillId="8" borderId="12" xfId="0" applyNumberFormat="1" applyFont="1" applyFill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/>
    </xf>
    <xf numFmtId="3" fontId="6" fillId="0" borderId="12" xfId="0" applyNumberFormat="1" applyFont="1" applyBorder="1" applyAlignment="1">
      <alignment horizontal="center" vertical="center"/>
    </xf>
    <xf numFmtId="3" fontId="5" fillId="3" borderId="12" xfId="0" applyNumberFormat="1" applyFont="1" applyFill="1" applyBorder="1" applyAlignment="1">
      <alignment horizontal="right" vertical="center" wrapText="1"/>
    </xf>
    <xf numFmtId="3" fontId="5" fillId="3" borderId="12" xfId="0" applyNumberFormat="1" applyFont="1" applyFill="1" applyBorder="1" applyAlignment="1">
      <alignment horizontal="left" vertical="center"/>
    </xf>
    <xf numFmtId="3" fontId="5" fillId="0" borderId="12" xfId="0" applyNumberFormat="1" applyFont="1" applyBorder="1" applyAlignment="1">
      <alignment vertical="center"/>
    </xf>
    <xf numFmtId="0" fontId="8" fillId="0" borderId="12" xfId="0" applyFont="1" applyBorder="1" applyAlignment="1">
      <alignment vertical="center"/>
    </xf>
    <xf numFmtId="49" fontId="5" fillId="3" borderId="12" xfId="0" applyNumberFormat="1" applyFont="1" applyFill="1" applyBorder="1" applyAlignment="1">
      <alignment horizontal="right" vertical="center"/>
    </xf>
    <xf numFmtId="49" fontId="5" fillId="3" borderId="12" xfId="0" applyNumberFormat="1" applyFont="1" applyFill="1" applyBorder="1" applyAlignment="1">
      <alignment horizontal="center" vertical="center"/>
    </xf>
    <xf numFmtId="49" fontId="5" fillId="3" borderId="12" xfId="0" applyNumberFormat="1" applyFont="1" applyFill="1" applyBorder="1" applyAlignment="1">
      <alignment horizontal="left" vertical="center" wrapText="1"/>
    </xf>
    <xf numFmtId="3" fontId="5" fillId="3" borderId="12" xfId="0" applyNumberFormat="1" applyFont="1" applyFill="1" applyBorder="1" applyAlignment="1">
      <alignment horizontal="right" vertical="center"/>
    </xf>
    <xf numFmtId="0" fontId="9" fillId="0" borderId="12" xfId="0" applyFont="1" applyBorder="1" applyAlignment="1">
      <alignment vertical="center"/>
    </xf>
    <xf numFmtId="49" fontId="10" fillId="3" borderId="12" xfId="0" applyNumberFormat="1" applyFont="1" applyFill="1" applyBorder="1" applyAlignment="1">
      <alignment horizontal="left" vertical="center" wrapText="1"/>
    </xf>
    <xf numFmtId="3" fontId="10" fillId="3" borderId="12" xfId="0" applyNumberFormat="1" applyFont="1" applyFill="1" applyBorder="1" applyAlignment="1">
      <alignment horizontal="right" vertical="center"/>
    </xf>
    <xf numFmtId="0" fontId="8" fillId="7" borderId="12" xfId="0" applyFont="1" applyFill="1" applyBorder="1" applyAlignment="1">
      <alignment vertical="center"/>
    </xf>
    <xf numFmtId="0" fontId="8" fillId="7" borderId="12" xfId="0" applyFont="1" applyFill="1" applyBorder="1" applyAlignment="1">
      <alignment horizontal="right" vertical="center"/>
    </xf>
    <xf numFmtId="0" fontId="11" fillId="9" borderId="12" xfId="0" applyFont="1" applyFill="1" applyBorder="1" applyAlignment="1">
      <alignment horizontal="center" vertical="center"/>
    </xf>
    <xf numFmtId="49" fontId="11" fillId="9" borderId="12" xfId="0" applyNumberFormat="1" applyFont="1" applyFill="1" applyBorder="1" applyAlignment="1">
      <alignment horizontal="left" vertical="center" wrapText="1"/>
    </xf>
    <xf numFmtId="3" fontId="11" fillId="9" borderId="12" xfId="0" applyNumberFormat="1" applyFont="1" applyFill="1" applyBorder="1" applyAlignment="1">
      <alignment horizontal="right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left" vertical="center" wrapText="1"/>
    </xf>
    <xf numFmtId="0" fontId="10" fillId="3" borderId="12" xfId="0" applyFont="1" applyFill="1" applyBorder="1" applyAlignment="1">
      <alignment horizontal="center" vertical="center"/>
    </xf>
    <xf numFmtId="0" fontId="10" fillId="3" borderId="12" xfId="0" applyFont="1" applyFill="1" applyBorder="1" applyAlignment="1">
      <alignment horizontal="left" vertical="center" wrapText="1"/>
    </xf>
    <xf numFmtId="49" fontId="10" fillId="3" borderId="12" xfId="0" applyNumberFormat="1" applyFont="1" applyFill="1" applyBorder="1" applyAlignment="1">
      <alignment horizontal="center" vertical="center"/>
    </xf>
    <xf numFmtId="3" fontId="10" fillId="3" borderId="12" xfId="0" applyNumberFormat="1" applyFont="1" applyFill="1" applyBorder="1" applyAlignment="1">
      <alignment horizontal="right" vertical="center" wrapText="1"/>
    </xf>
    <xf numFmtId="0" fontId="5" fillId="0" borderId="12" xfId="0" applyFont="1" applyBorder="1" applyAlignment="1">
      <alignment vertical="center"/>
    </xf>
    <xf numFmtId="0" fontId="5" fillId="0" borderId="12" xfId="0" applyFont="1" applyBorder="1" applyAlignment="1">
      <alignment horizontal="center" vertical="center"/>
    </xf>
    <xf numFmtId="49" fontId="5" fillId="0" borderId="12" xfId="0" applyNumberFormat="1" applyFont="1" applyBorder="1" applyAlignment="1">
      <alignment horizontal="left" vertical="center" wrapText="1"/>
    </xf>
    <xf numFmtId="3" fontId="5" fillId="0" borderId="12" xfId="0" applyNumberFormat="1" applyFont="1" applyBorder="1" applyAlignment="1">
      <alignment horizontal="right" vertical="center"/>
    </xf>
    <xf numFmtId="0" fontId="9" fillId="2" borderId="12" xfId="0" applyFont="1" applyFill="1" applyBorder="1" applyAlignment="1">
      <alignment vertical="center"/>
    </xf>
    <xf numFmtId="0" fontId="10" fillId="8" borderId="12" xfId="0" applyFont="1" applyFill="1" applyBorder="1" applyAlignment="1">
      <alignment horizontal="center" vertical="center"/>
    </xf>
    <xf numFmtId="49" fontId="10" fillId="8" borderId="12" xfId="0" applyNumberFormat="1" applyFont="1" applyFill="1" applyBorder="1" applyAlignment="1">
      <alignment horizontal="left" vertical="center" wrapText="1"/>
    </xf>
    <xf numFmtId="3" fontId="10" fillId="8" borderId="12" xfId="0" applyNumberFormat="1" applyFont="1" applyFill="1" applyBorder="1" applyAlignment="1">
      <alignment horizontal="right" vertical="center"/>
    </xf>
    <xf numFmtId="3" fontId="11" fillId="3" borderId="12" xfId="0" applyNumberFormat="1" applyFont="1" applyFill="1" applyBorder="1" applyAlignment="1">
      <alignment horizontal="center" vertical="center"/>
    </xf>
    <xf numFmtId="3" fontId="11" fillId="3" borderId="12" xfId="0" applyNumberFormat="1" applyFont="1" applyFill="1" applyBorder="1" applyAlignment="1">
      <alignment horizontal="right" vertical="center"/>
    </xf>
    <xf numFmtId="3" fontId="11" fillId="3" borderId="0" xfId="0" applyNumberFormat="1" applyFont="1" applyFill="1" applyAlignment="1">
      <alignment horizontal="center" vertical="center"/>
    </xf>
    <xf numFmtId="3" fontId="11" fillId="3" borderId="0" xfId="0" applyNumberFormat="1" applyFont="1" applyFill="1" applyAlignment="1">
      <alignment horizontal="right" vertical="center"/>
    </xf>
    <xf numFmtId="3" fontId="10" fillId="0" borderId="0" xfId="0" applyNumberFormat="1" applyFont="1" applyAlignment="1">
      <alignment vertical="center"/>
    </xf>
    <xf numFmtId="3" fontId="11" fillId="3" borderId="12" xfId="0" applyNumberFormat="1" applyFont="1" applyFill="1" applyBorder="1" applyAlignment="1">
      <alignment horizontal="center" vertical="center" wrapText="1"/>
    </xf>
    <xf numFmtId="3" fontId="5" fillId="3" borderId="12" xfId="0" applyNumberFormat="1" applyFont="1" applyFill="1" applyBorder="1" applyAlignment="1">
      <alignment horizontal="left" vertical="center" wrapText="1"/>
    </xf>
    <xf numFmtId="3" fontId="10" fillId="3" borderId="12" xfId="0" applyNumberFormat="1" applyFont="1" applyFill="1" applyBorder="1" applyAlignment="1">
      <alignment horizontal="center" vertical="center"/>
    </xf>
    <xf numFmtId="3" fontId="10" fillId="3" borderId="12" xfId="0" applyNumberFormat="1" applyFont="1" applyFill="1" applyBorder="1" applyAlignment="1">
      <alignment horizontal="left" vertical="center"/>
    </xf>
    <xf numFmtId="3" fontId="10" fillId="0" borderId="12" xfId="0" applyNumberFormat="1" applyFont="1" applyBorder="1" applyAlignment="1">
      <alignment vertical="center"/>
    </xf>
    <xf numFmtId="3" fontId="12" fillId="3" borderId="12" xfId="0" applyNumberFormat="1" applyFont="1" applyFill="1" applyBorder="1" applyAlignment="1">
      <alignment horizontal="center" vertical="center"/>
    </xf>
    <xf numFmtId="49" fontId="12" fillId="3" borderId="12" xfId="0" applyNumberFormat="1" applyFont="1" applyFill="1" applyBorder="1" applyAlignment="1">
      <alignment horizontal="center" vertical="center"/>
    </xf>
    <xf numFmtId="3" fontId="12" fillId="3" borderId="12" xfId="0" applyNumberFormat="1" applyFont="1" applyFill="1" applyBorder="1" applyAlignment="1">
      <alignment horizontal="left" vertical="center"/>
    </xf>
    <xf numFmtId="3" fontId="12" fillId="3" borderId="12" xfId="0" applyNumberFormat="1" applyFont="1" applyFill="1" applyBorder="1" applyAlignment="1">
      <alignment horizontal="right" vertical="center"/>
    </xf>
    <xf numFmtId="3" fontId="12" fillId="0" borderId="12" xfId="0" applyNumberFormat="1" applyFont="1" applyBorder="1" applyAlignment="1">
      <alignment vertical="center"/>
    </xf>
    <xf numFmtId="0" fontId="9" fillId="2" borderId="0" xfId="0" applyFont="1" applyFill="1" applyAlignment="1">
      <alignment vertical="center"/>
    </xf>
    <xf numFmtId="49" fontId="5" fillId="3" borderId="14" xfId="0" applyNumberFormat="1" applyFont="1" applyFill="1" applyBorder="1" applyAlignment="1">
      <alignment horizontal="center" vertical="center"/>
    </xf>
    <xf numFmtId="0" fontId="5" fillId="0" borderId="14" xfId="0" applyFont="1" applyBorder="1" applyAlignment="1">
      <alignment vertical="center"/>
    </xf>
    <xf numFmtId="49" fontId="5" fillId="3" borderId="14" xfId="0" applyNumberFormat="1" applyFont="1" applyFill="1" applyBorder="1" applyAlignment="1">
      <alignment vertical="center"/>
    </xf>
    <xf numFmtId="0" fontId="5" fillId="7" borderId="12" xfId="0" applyFont="1" applyFill="1" applyBorder="1" applyAlignment="1">
      <alignment vertical="center"/>
    </xf>
    <xf numFmtId="49" fontId="5" fillId="9" borderId="12" xfId="0" applyNumberFormat="1" applyFont="1" applyFill="1" applyBorder="1" applyAlignment="1">
      <alignment vertical="center"/>
    </xf>
    <xf numFmtId="0" fontId="10" fillId="0" borderId="12" xfId="0" applyFont="1" applyBorder="1" applyAlignment="1">
      <alignment vertical="center"/>
    </xf>
    <xf numFmtId="3" fontId="11" fillId="0" borderId="12" xfId="0" applyNumberFormat="1" applyFont="1" applyBorder="1" applyAlignment="1">
      <alignment horizontal="right" vertical="center"/>
    </xf>
    <xf numFmtId="0" fontId="13" fillId="0" borderId="12" xfId="0" applyFont="1" applyBorder="1" applyAlignment="1">
      <alignment vertical="center"/>
    </xf>
    <xf numFmtId="49" fontId="13" fillId="3" borderId="12" xfId="0" applyNumberFormat="1" applyFont="1" applyFill="1" applyBorder="1" applyAlignment="1">
      <alignment horizontal="right" vertical="center"/>
    </xf>
    <xf numFmtId="49" fontId="13" fillId="3" borderId="12" xfId="0" applyNumberFormat="1" applyFont="1" applyFill="1" applyBorder="1" applyAlignment="1">
      <alignment vertical="center"/>
    </xf>
    <xf numFmtId="49" fontId="5" fillId="3" borderId="12" xfId="0" applyNumberFormat="1" applyFont="1" applyFill="1" applyBorder="1" applyAlignment="1">
      <alignment horizontal="left" vertical="center"/>
    </xf>
    <xf numFmtId="49" fontId="10" fillId="3" borderId="12" xfId="0" applyNumberFormat="1" applyFont="1" applyFill="1" applyBorder="1" applyAlignment="1">
      <alignment horizontal="left" vertical="center"/>
    </xf>
    <xf numFmtId="49" fontId="10" fillId="0" borderId="12" xfId="0" applyNumberFormat="1" applyFont="1" applyBorder="1" applyAlignment="1">
      <alignment horizontal="left" vertical="center"/>
    </xf>
    <xf numFmtId="49" fontId="5" fillId="3" borderId="12" xfId="0" applyNumberFormat="1" applyFont="1" applyFill="1" applyBorder="1" applyAlignment="1">
      <alignment vertical="center"/>
    </xf>
    <xf numFmtId="0" fontId="13" fillId="2" borderId="12" xfId="0" applyFont="1" applyFill="1" applyBorder="1" applyAlignment="1">
      <alignment vertical="center"/>
    </xf>
    <xf numFmtId="0" fontId="5" fillId="2" borderId="12" xfId="0" applyFont="1" applyFill="1" applyBorder="1" applyAlignment="1">
      <alignment vertical="center"/>
    </xf>
    <xf numFmtId="0" fontId="10" fillId="2" borderId="12" xfId="0" applyFont="1" applyFill="1" applyBorder="1" applyAlignment="1">
      <alignment vertical="center"/>
    </xf>
    <xf numFmtId="0" fontId="10" fillId="0" borderId="0" xfId="0" applyFont="1" applyAlignment="1">
      <alignment horizontal="center" vertical="center"/>
    </xf>
    <xf numFmtId="3" fontId="5" fillId="3" borderId="10" xfId="0" applyNumberFormat="1" applyFont="1" applyFill="1" applyBorder="1" applyAlignment="1">
      <alignment horizontal="center" vertical="center" wrapText="1"/>
    </xf>
    <xf numFmtId="3" fontId="6" fillId="0" borderId="10" xfId="0" applyNumberFormat="1" applyFont="1" applyBorder="1" applyAlignment="1">
      <alignment horizontal="center" vertical="center"/>
    </xf>
    <xf numFmtId="0" fontId="15" fillId="2" borderId="0" xfId="1" applyFont="1" applyFill="1" applyAlignment="1">
      <alignment horizontal="center" vertical="center" wrapText="1"/>
    </xf>
    <xf numFmtId="0" fontId="16" fillId="2" borderId="0" xfId="1" applyFont="1" applyFill="1" applyAlignment="1">
      <alignment vertical="center" wrapText="1"/>
    </xf>
    <xf numFmtId="0" fontId="17" fillId="2" borderId="10" xfId="1" applyFont="1" applyFill="1" applyBorder="1" applyAlignment="1">
      <alignment horizontal="center" vertical="center" wrapText="1"/>
    </xf>
    <xf numFmtId="0" fontId="18" fillId="2" borderId="10" xfId="1" applyFont="1" applyFill="1" applyBorder="1" applyAlignment="1">
      <alignment horizontal="center" vertical="center" wrapText="1"/>
    </xf>
    <xf numFmtId="3" fontId="6" fillId="3" borderId="10" xfId="0" applyNumberFormat="1" applyFont="1" applyFill="1" applyBorder="1" applyAlignment="1">
      <alignment horizontal="center" vertical="center" wrapText="1"/>
    </xf>
    <xf numFmtId="0" fontId="19" fillId="2" borderId="10" xfId="1" applyFont="1" applyFill="1" applyBorder="1" applyAlignment="1">
      <alignment horizontal="center" vertical="center" wrapText="1"/>
    </xf>
    <xf numFmtId="3" fontId="11" fillId="3" borderId="10" xfId="0" applyNumberFormat="1" applyFont="1" applyFill="1" applyBorder="1" applyAlignment="1">
      <alignment horizontal="right" vertical="center" wrapText="1"/>
    </xf>
    <xf numFmtId="3" fontId="20" fillId="0" borderId="10" xfId="2" applyNumberFormat="1" applyFont="1" applyBorder="1" applyAlignment="1">
      <alignment horizontal="right" vertical="center"/>
    </xf>
    <xf numFmtId="3" fontId="17" fillId="2" borderId="10" xfId="1" applyNumberFormat="1" applyFont="1" applyFill="1" applyBorder="1" applyAlignment="1">
      <alignment horizontal="right" vertical="center"/>
    </xf>
    <xf numFmtId="0" fontId="2" fillId="2" borderId="0" xfId="3" applyFont="1" applyFill="1" applyAlignment="1">
      <alignment horizontal="center" vertical="center" wrapText="1"/>
    </xf>
    <xf numFmtId="0" fontId="3" fillId="2" borderId="0" xfId="3" applyFont="1" applyFill="1" applyAlignment="1">
      <alignment vertical="center" wrapText="1"/>
    </xf>
    <xf numFmtId="0" fontId="5" fillId="2" borderId="10" xfId="3" applyFont="1" applyFill="1" applyBorder="1" applyAlignment="1">
      <alignment horizontal="center" vertical="center" wrapText="1"/>
    </xf>
    <xf numFmtId="0" fontId="21" fillId="2" borderId="10" xfId="3" applyFont="1" applyFill="1" applyBorder="1" applyAlignment="1">
      <alignment horizontal="center" vertical="center" wrapText="1"/>
    </xf>
    <xf numFmtId="0" fontId="2" fillId="2" borderId="10" xfId="3" applyFont="1" applyFill="1" applyBorder="1" applyAlignment="1">
      <alignment horizontal="center" vertical="center" wrapText="1"/>
    </xf>
    <xf numFmtId="0" fontId="2" fillId="2" borderId="10" xfId="3" applyFont="1" applyFill="1" applyBorder="1" applyAlignment="1">
      <alignment horizontal="left" vertical="center" wrapText="1"/>
    </xf>
    <xf numFmtId="3" fontId="2" fillId="2" borderId="10" xfId="3" applyNumberFormat="1" applyFont="1" applyFill="1" applyBorder="1" applyAlignment="1">
      <alignment horizontal="right" vertical="center" wrapText="1"/>
    </xf>
    <xf numFmtId="3" fontId="2" fillId="2" borderId="10" xfId="3" applyNumberFormat="1" applyFont="1" applyFill="1" applyBorder="1" applyAlignment="1">
      <alignment horizontal="right" vertical="center"/>
    </xf>
    <xf numFmtId="0" fontId="2" fillId="2" borderId="10" xfId="0" applyFont="1" applyFill="1" applyBorder="1" applyAlignment="1">
      <alignment horizontal="center" vertical="center"/>
    </xf>
    <xf numFmtId="49" fontId="2" fillId="8" borderId="10" xfId="0" applyNumberFormat="1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vertical="center"/>
    </xf>
    <xf numFmtId="49" fontId="2" fillId="8" borderId="10" xfId="0" applyNumberFormat="1" applyFont="1" applyFill="1" applyBorder="1" applyAlignment="1">
      <alignment vertical="center"/>
    </xf>
    <xf numFmtId="3" fontId="2" fillId="8" borderId="10" xfId="0" applyNumberFormat="1" applyFont="1" applyFill="1" applyBorder="1" applyAlignment="1">
      <alignment vertical="center"/>
    </xf>
    <xf numFmtId="0" fontId="2" fillId="0" borderId="10" xfId="4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0" fontId="2" fillId="0" borderId="10" xfId="4" applyFont="1" applyBorder="1" applyAlignment="1">
      <alignment horizontal="left" vertical="center" wrapText="1"/>
    </xf>
    <xf numFmtId="3" fontId="3" fillId="2" borderId="10" xfId="0" applyNumberFormat="1" applyFont="1" applyFill="1" applyBorder="1" applyAlignment="1">
      <alignment vertical="center"/>
    </xf>
    <xf numFmtId="0" fontId="3" fillId="2" borderId="10" xfId="0" applyFont="1" applyFill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0" xfId="4" applyFont="1" applyBorder="1" applyAlignment="1">
      <alignment horizontal="center" vertical="center" wrapText="1"/>
    </xf>
    <xf numFmtId="0" fontId="3" fillId="0" borderId="10" xfId="4" applyFont="1" applyBorder="1" applyAlignment="1">
      <alignment horizontal="left" vertical="center" wrapText="1"/>
    </xf>
    <xf numFmtId="3" fontId="3" fillId="8" borderId="10" xfId="0" applyNumberFormat="1" applyFont="1" applyFill="1" applyBorder="1" applyAlignment="1">
      <alignment vertical="center"/>
    </xf>
    <xf numFmtId="3" fontId="3" fillId="8" borderId="10" xfId="0" applyNumberFormat="1" applyFont="1" applyFill="1" applyBorder="1" applyAlignment="1">
      <alignment horizontal="right" vertical="center"/>
    </xf>
    <xf numFmtId="3" fontId="3" fillId="2" borderId="10" xfId="3" applyNumberFormat="1" applyFont="1" applyFill="1" applyBorder="1" applyAlignment="1">
      <alignment horizontal="right" vertical="center"/>
    </xf>
    <xf numFmtId="0" fontId="23" fillId="2" borderId="10" xfId="3" quotePrefix="1" applyFont="1" applyFill="1" applyBorder="1" applyAlignment="1">
      <alignment horizontal="center" vertical="center"/>
    </xf>
    <xf numFmtId="0" fontId="23" fillId="2" borderId="10" xfId="3" quotePrefix="1" applyFont="1" applyFill="1" applyBorder="1" applyAlignment="1">
      <alignment horizontal="left" vertical="center"/>
    </xf>
    <xf numFmtId="0" fontId="23" fillId="2" borderId="10" xfId="3" quotePrefix="1" applyFont="1" applyFill="1" applyBorder="1" applyAlignment="1">
      <alignment horizontal="right" vertical="center"/>
    </xf>
    <xf numFmtId="0" fontId="23" fillId="2" borderId="10" xfId="3" quotePrefix="1" applyFont="1" applyFill="1" applyBorder="1" applyAlignment="1">
      <alignment horizontal="left" vertical="center" wrapText="1"/>
    </xf>
    <xf numFmtId="3" fontId="23" fillId="2" borderId="10" xfId="3" quotePrefix="1" applyNumberFormat="1" applyFont="1" applyFill="1" applyBorder="1" applyAlignment="1">
      <alignment horizontal="right" vertical="center" wrapText="1"/>
    </xf>
    <xf numFmtId="0" fontId="2" fillId="2" borderId="10" xfId="0" applyFont="1" applyFill="1" applyBorder="1" applyAlignment="1">
      <alignment horizontal="left" vertical="center"/>
    </xf>
    <xf numFmtId="0" fontId="24" fillId="2" borderId="10" xfId="0" applyFont="1" applyFill="1" applyBorder="1"/>
    <xf numFmtId="0" fontId="2" fillId="2" borderId="10" xfId="0" applyFont="1" applyFill="1" applyBorder="1" applyAlignment="1">
      <alignment vertical="center" wrapText="1"/>
    </xf>
    <xf numFmtId="3" fontId="2" fillId="2" borderId="10" xfId="0" applyNumberFormat="1" applyFont="1" applyFill="1" applyBorder="1" applyAlignment="1">
      <alignment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25" fillId="2" borderId="10" xfId="0" applyFont="1" applyFill="1" applyBorder="1"/>
    <xf numFmtId="3" fontId="3" fillId="2" borderId="10" xfId="0" applyNumberFormat="1" applyFont="1" applyFill="1" applyBorder="1" applyAlignment="1">
      <alignment vertical="center" wrapText="1"/>
    </xf>
    <xf numFmtId="3" fontId="3" fillId="2" borderId="10" xfId="0" applyNumberFormat="1" applyFont="1" applyFill="1" applyBorder="1" applyAlignment="1">
      <alignment horizontal="right" vertical="center"/>
    </xf>
    <xf numFmtId="3" fontId="4" fillId="2" borderId="0" xfId="0" applyNumberFormat="1" applyFont="1" applyFill="1" applyAlignment="1">
      <alignment vertical="center"/>
    </xf>
    <xf numFmtId="3" fontId="4" fillId="8" borderId="0" xfId="0" applyNumberFormat="1" applyFont="1" applyFill="1" applyAlignment="1">
      <alignment horizontal="right" vertical="center"/>
    </xf>
    <xf numFmtId="3" fontId="4" fillId="0" borderId="0" xfId="0" applyNumberFormat="1" applyFont="1" applyAlignment="1">
      <alignment horizontal="right" vertical="center"/>
    </xf>
    <xf numFmtId="3" fontId="26" fillId="8" borderId="10" xfId="0" applyNumberFormat="1" applyFont="1" applyFill="1" applyBorder="1" applyAlignment="1">
      <alignment horizontal="center" vertical="center" wrapText="1"/>
    </xf>
    <xf numFmtId="0" fontId="4" fillId="8" borderId="10" xfId="0" applyFont="1" applyFill="1" applyBorder="1" applyAlignment="1">
      <alignment horizontal="left" vertical="center" wrapText="1"/>
    </xf>
    <xf numFmtId="0" fontId="2" fillId="8" borderId="10" xfId="0" applyFont="1" applyFill="1" applyBorder="1" applyAlignment="1">
      <alignment horizontal="right" vertical="center"/>
    </xf>
    <xf numFmtId="0" fontId="2" fillId="8" borderId="10" xfId="0" applyFont="1" applyFill="1" applyBorder="1" applyAlignment="1">
      <alignment horizontal="left" vertical="center" wrapText="1"/>
    </xf>
    <xf numFmtId="3" fontId="2" fillId="0" borderId="10" xfId="0" applyNumberFormat="1" applyFont="1" applyBorder="1" applyAlignment="1">
      <alignment horizontal="right" vertical="center"/>
    </xf>
    <xf numFmtId="0" fontId="4" fillId="0" borderId="10" xfId="0" applyFont="1" applyBorder="1" applyAlignment="1">
      <alignment horizontal="center" vertical="center"/>
    </xf>
    <xf numFmtId="0" fontId="4" fillId="0" borderId="10" xfId="0" applyFont="1" applyBorder="1" applyAlignment="1">
      <alignment horizontal="left" vertical="center" wrapText="1"/>
    </xf>
    <xf numFmtId="3" fontId="4" fillId="0" borderId="10" xfId="0" applyNumberFormat="1" applyFont="1" applyBorder="1"/>
    <xf numFmtId="0" fontId="2" fillId="0" borderId="10" xfId="0" applyFont="1" applyBorder="1" applyAlignment="1">
      <alignment horizontal="left" vertical="center" wrapText="1"/>
    </xf>
    <xf numFmtId="3" fontId="2" fillId="0" borderId="10" xfId="0" applyNumberFormat="1" applyFont="1" applyBorder="1"/>
    <xf numFmtId="0" fontId="3" fillId="0" borderId="10" xfId="0" applyFont="1" applyBorder="1" applyAlignment="1">
      <alignment horizontal="left" vertical="center" wrapText="1"/>
    </xf>
    <xf numFmtId="3" fontId="3" fillId="0" borderId="10" xfId="0" applyNumberFormat="1" applyFont="1" applyBorder="1" applyAlignment="1">
      <alignment horizontal="right" vertical="center"/>
    </xf>
    <xf numFmtId="3" fontId="2" fillId="8" borderId="10" xfId="0" applyNumberFormat="1" applyFont="1" applyFill="1" applyBorder="1" applyAlignment="1">
      <alignment horizontal="right" vertical="center"/>
    </xf>
    <xf numFmtId="0" fontId="4" fillId="8" borderId="10" xfId="0" applyFont="1" applyFill="1" applyBorder="1" applyAlignment="1">
      <alignment horizontal="center" vertical="center"/>
    </xf>
    <xf numFmtId="0" fontId="2" fillId="8" borderId="10" xfId="0" applyFont="1" applyFill="1" applyBorder="1" applyAlignment="1">
      <alignment horizontal="center" vertical="center"/>
    </xf>
    <xf numFmtId="0" fontId="3" fillId="8" borderId="10" xfId="0" applyFont="1" applyFill="1" applyBorder="1" applyAlignment="1">
      <alignment horizontal="center" vertical="center"/>
    </xf>
    <xf numFmtId="0" fontId="3" fillId="8" borderId="10" xfId="0" applyFont="1" applyFill="1" applyBorder="1" applyAlignment="1">
      <alignment horizontal="left" vertical="center" wrapText="1"/>
    </xf>
    <xf numFmtId="0" fontId="2" fillId="0" borderId="10" xfId="0" applyFont="1" applyBorder="1" applyAlignment="1">
      <alignment horizontal="right" vertical="center"/>
    </xf>
    <xf numFmtId="0" fontId="26" fillId="8" borderId="10" xfId="0" applyFont="1" applyFill="1" applyBorder="1" applyAlignment="1">
      <alignment horizontal="center" vertical="center" wrapText="1"/>
    </xf>
    <xf numFmtId="0" fontId="28" fillId="2" borderId="12" xfId="0" applyFont="1" applyFill="1" applyBorder="1" applyAlignment="1">
      <alignment horizontal="left" vertical="center" wrapText="1"/>
    </xf>
    <xf numFmtId="0" fontId="29" fillId="2" borderId="12" xfId="0" quotePrefix="1" applyFont="1" applyFill="1" applyBorder="1" applyAlignment="1">
      <alignment horizontal="left" vertical="center" wrapText="1"/>
    </xf>
    <xf numFmtId="0" fontId="11" fillId="0" borderId="12" xfId="0" applyFont="1" applyBorder="1" applyAlignment="1">
      <alignment horizontal="center" vertical="center"/>
    </xf>
    <xf numFmtId="49" fontId="11" fillId="0" borderId="12" xfId="0" applyNumberFormat="1" applyFont="1" applyBorder="1" applyAlignment="1">
      <alignment horizontal="left" vertical="center" wrapText="1"/>
    </xf>
    <xf numFmtId="1" fontId="5" fillId="3" borderId="12" xfId="0" applyNumberFormat="1" applyFont="1" applyFill="1" applyBorder="1" applyAlignment="1">
      <alignment horizontal="right" vertical="center"/>
    </xf>
    <xf numFmtId="1" fontId="10" fillId="3" borderId="12" xfId="0" applyNumberFormat="1" applyFont="1" applyFill="1" applyBorder="1" applyAlignment="1">
      <alignment horizontal="right" vertical="center"/>
    </xf>
    <xf numFmtId="1" fontId="5" fillId="0" borderId="12" xfId="0" applyNumberFormat="1" applyFont="1" applyBorder="1" applyAlignment="1">
      <alignment horizontal="right" vertical="center"/>
    </xf>
    <xf numFmtId="1" fontId="5" fillId="3" borderId="14" xfId="0" applyNumberFormat="1" applyFont="1" applyFill="1" applyBorder="1" applyAlignment="1">
      <alignment horizontal="center" vertical="center"/>
    </xf>
    <xf numFmtId="1" fontId="5" fillId="9" borderId="12" xfId="0" applyNumberFormat="1" applyFont="1" applyFill="1" applyBorder="1" applyAlignment="1">
      <alignment horizontal="right" vertical="center"/>
    </xf>
    <xf numFmtId="1" fontId="10" fillId="0" borderId="12" xfId="0" applyNumberFormat="1" applyFont="1" applyBorder="1" applyAlignment="1">
      <alignment horizontal="right" vertical="center"/>
    </xf>
    <xf numFmtId="1" fontId="13" fillId="3" borderId="12" xfId="0" applyNumberFormat="1" applyFont="1" applyFill="1" applyBorder="1" applyAlignment="1">
      <alignment horizontal="center" vertical="center"/>
    </xf>
    <xf numFmtId="1" fontId="13" fillId="8" borderId="12" xfId="0" applyNumberFormat="1" applyFont="1" applyFill="1" applyBorder="1" applyAlignment="1">
      <alignment horizontal="right" vertical="center"/>
    </xf>
    <xf numFmtId="1" fontId="13" fillId="3" borderId="12" xfId="0" applyNumberFormat="1" applyFont="1" applyFill="1" applyBorder="1" applyAlignment="1">
      <alignment horizontal="right" vertical="center"/>
    </xf>
    <xf numFmtId="3" fontId="2" fillId="10" borderId="10" xfId="0" applyNumberFormat="1" applyFont="1" applyFill="1" applyBorder="1" applyAlignment="1">
      <alignment horizontal="left" vertical="center"/>
    </xf>
    <xf numFmtId="3" fontId="2" fillId="11" borderId="10" xfId="0" applyNumberFormat="1" applyFont="1" applyFill="1" applyBorder="1" applyAlignment="1">
      <alignment vertical="center"/>
    </xf>
    <xf numFmtId="3" fontId="30" fillId="0" borderId="12" xfId="0" applyNumberFormat="1" applyFont="1" applyBorder="1" applyAlignment="1">
      <alignment horizontal="right" vertical="center"/>
    </xf>
    <xf numFmtId="1" fontId="30" fillId="3" borderId="12" xfId="0" applyNumberFormat="1" applyFont="1" applyFill="1" applyBorder="1" applyAlignment="1">
      <alignment horizontal="right" vertical="center"/>
    </xf>
    <xf numFmtId="1" fontId="31" fillId="0" borderId="12" xfId="0" applyNumberFormat="1" applyFont="1" applyBorder="1" applyAlignment="1">
      <alignment horizontal="right" vertical="center"/>
    </xf>
    <xf numFmtId="49" fontId="30" fillId="3" borderId="12" xfId="0" applyNumberFormat="1" applyFont="1" applyFill="1" applyBorder="1" applyAlignment="1">
      <alignment vertical="center"/>
    </xf>
    <xf numFmtId="0" fontId="31" fillId="0" borderId="12" xfId="0" applyFont="1" applyBorder="1" applyAlignment="1">
      <alignment vertical="center"/>
    </xf>
    <xf numFmtId="49" fontId="13" fillId="3" borderId="12" xfId="0" applyNumberFormat="1" applyFont="1" applyFill="1" applyBorder="1" applyAlignment="1">
      <alignment vertical="center" wrapText="1"/>
    </xf>
    <xf numFmtId="3" fontId="2" fillId="10" borderId="10" xfId="0" applyNumberFormat="1" applyFont="1" applyFill="1" applyBorder="1" applyAlignment="1">
      <alignment horizontal="left" vertical="center" wrapText="1"/>
    </xf>
    <xf numFmtId="3" fontId="34" fillId="0" borderId="10" xfId="2" applyNumberFormat="1" applyFont="1" applyBorder="1" applyAlignment="1">
      <alignment horizontal="right" vertical="center"/>
    </xf>
    <xf numFmtId="0" fontId="2" fillId="8" borderId="16" xfId="0" applyFont="1" applyFill="1" applyBorder="1" applyAlignment="1">
      <alignment horizontal="center" vertical="center" wrapText="1"/>
    </xf>
    <xf numFmtId="0" fontId="2" fillId="3" borderId="17" xfId="0" applyFont="1" applyFill="1" applyBorder="1" applyAlignment="1">
      <alignment horizontal="center" vertical="center" wrapText="1"/>
    </xf>
    <xf numFmtId="3" fontId="2" fillId="0" borderId="16" xfId="0" applyNumberFormat="1" applyFont="1" applyBorder="1" applyAlignment="1">
      <alignment horizontal="center" vertical="center" wrapText="1"/>
    </xf>
    <xf numFmtId="3" fontId="4" fillId="0" borderId="0" xfId="0" applyNumberFormat="1" applyFont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4" fontId="4" fillId="8" borderId="0" xfId="0" applyNumberFormat="1" applyFont="1" applyFill="1" applyAlignment="1">
      <alignment horizontal="right" vertical="center" wrapText="1"/>
    </xf>
    <xf numFmtId="3" fontId="4" fillId="8" borderId="0" xfId="0" applyNumberFormat="1" applyFont="1" applyFill="1" applyAlignment="1">
      <alignment horizontal="right" vertical="center" wrapText="1"/>
    </xf>
    <xf numFmtId="3" fontId="4" fillId="0" borderId="15" xfId="0" applyNumberFormat="1" applyFont="1" applyBorder="1" applyAlignment="1">
      <alignment horizontal="left" vertical="center"/>
    </xf>
    <xf numFmtId="3" fontId="4" fillId="0" borderId="15" xfId="0" applyNumberFormat="1" applyFont="1" applyBorder="1" applyAlignment="1">
      <alignment horizontal="left" vertical="center" wrapText="1"/>
    </xf>
    <xf numFmtId="4" fontId="4" fillId="8" borderId="15" xfId="0" applyNumberFormat="1" applyFont="1" applyFill="1" applyBorder="1" applyAlignment="1">
      <alignment horizontal="right" vertical="center" wrapText="1"/>
    </xf>
    <xf numFmtId="3" fontId="4" fillId="8" borderId="15" xfId="0" applyNumberFormat="1" applyFont="1" applyFill="1" applyBorder="1" applyAlignment="1">
      <alignment horizontal="right" vertical="center" wrapText="1"/>
    </xf>
    <xf numFmtId="3" fontId="30" fillId="0" borderId="12" xfId="0" applyNumberFormat="1" applyFont="1" applyBorder="1" applyAlignment="1">
      <alignment vertical="center"/>
    </xf>
    <xf numFmtId="0" fontId="36" fillId="0" borderId="0" xfId="0" applyFont="1" applyAlignment="1">
      <alignment horizontal="left"/>
    </xf>
    <xf numFmtId="3" fontId="5" fillId="3" borderId="14" xfId="0" applyNumberFormat="1" applyFont="1" applyFill="1" applyBorder="1" applyAlignment="1">
      <alignment horizontal="right" vertical="center" wrapText="1"/>
    </xf>
    <xf numFmtId="3" fontId="31" fillId="0" borderId="12" xfId="0" applyNumberFormat="1" applyFont="1" applyBorder="1" applyAlignment="1">
      <alignment horizontal="right" vertical="center"/>
    </xf>
    <xf numFmtId="3" fontId="5" fillId="9" borderId="12" xfId="0" applyNumberFormat="1" applyFont="1" applyFill="1" applyBorder="1" applyAlignment="1">
      <alignment horizontal="right" vertical="center"/>
    </xf>
    <xf numFmtId="3" fontId="5" fillId="7" borderId="12" xfId="0" applyNumberFormat="1" applyFont="1" applyFill="1" applyBorder="1" applyAlignment="1">
      <alignment horizontal="right" vertical="center"/>
    </xf>
    <xf numFmtId="3" fontId="5" fillId="3" borderId="12" xfId="0" applyNumberFormat="1" applyFont="1" applyFill="1" applyBorder="1" applyAlignment="1">
      <alignment vertical="center"/>
    </xf>
    <xf numFmtId="3" fontId="10" fillId="0" borderId="12" xfId="0" applyNumberFormat="1" applyFont="1" applyBorder="1" applyAlignment="1">
      <alignment horizontal="right" vertical="center"/>
    </xf>
    <xf numFmtId="3" fontId="13" fillId="3" borderId="12" xfId="0" applyNumberFormat="1" applyFont="1" applyFill="1" applyBorder="1" applyAlignment="1">
      <alignment horizontal="right" vertical="center" wrapText="1"/>
    </xf>
    <xf numFmtId="3" fontId="14" fillId="0" borderId="12" xfId="0" applyNumberFormat="1" applyFont="1" applyBorder="1" applyAlignment="1">
      <alignment horizontal="right" vertical="center"/>
    </xf>
    <xf numFmtId="3" fontId="10" fillId="3" borderId="12" xfId="0" applyNumberFormat="1" applyFont="1" applyFill="1" applyBorder="1" applyAlignment="1">
      <alignment vertical="center"/>
    </xf>
    <xf numFmtId="3" fontId="32" fillId="0" borderId="12" xfId="0" applyNumberFormat="1" applyFont="1" applyBorder="1" applyAlignment="1">
      <alignment horizontal="right" vertical="center"/>
    </xf>
    <xf numFmtId="3" fontId="13" fillId="0" borderId="12" xfId="0" applyNumberFormat="1" applyFont="1" applyBorder="1" applyAlignment="1">
      <alignment horizontal="right" vertical="center"/>
    </xf>
    <xf numFmtId="3" fontId="31" fillId="3" borderId="12" xfId="0" applyNumberFormat="1" applyFont="1" applyFill="1" applyBorder="1" applyAlignment="1">
      <alignment vertical="center"/>
    </xf>
    <xf numFmtId="3" fontId="33" fillId="0" borderId="12" xfId="0" applyNumberFormat="1" applyFont="1" applyBorder="1" applyAlignment="1">
      <alignment horizontal="right" vertical="center"/>
    </xf>
    <xf numFmtId="3" fontId="30" fillId="3" borderId="12" xfId="0" applyNumberFormat="1" applyFont="1" applyFill="1" applyBorder="1" applyAlignment="1">
      <alignment horizontal="right" vertical="center"/>
    </xf>
    <xf numFmtId="3" fontId="30" fillId="2" borderId="12" xfId="0" applyNumberFormat="1" applyFont="1" applyFill="1" applyBorder="1" applyAlignment="1">
      <alignment horizontal="right" vertical="center"/>
    </xf>
    <xf numFmtId="3" fontId="13" fillId="2" borderId="12" xfId="0" applyNumberFormat="1" applyFont="1" applyFill="1" applyBorder="1" applyAlignment="1">
      <alignment horizontal="right" vertical="center"/>
    </xf>
    <xf numFmtId="3" fontId="11" fillId="2" borderId="12" xfId="0" applyNumberFormat="1" applyFont="1" applyFill="1" applyBorder="1" applyAlignment="1">
      <alignment horizontal="right" vertical="center"/>
    </xf>
    <xf numFmtId="3" fontId="13" fillId="3" borderId="12" xfId="0" applyNumberFormat="1" applyFont="1" applyFill="1" applyBorder="1" applyAlignment="1">
      <alignment horizontal="right" vertical="center"/>
    </xf>
    <xf numFmtId="3" fontId="31" fillId="2" borderId="12" xfId="0" applyNumberFormat="1" applyFont="1" applyFill="1" applyBorder="1" applyAlignment="1">
      <alignment horizontal="right" vertical="center"/>
    </xf>
    <xf numFmtId="3" fontId="31" fillId="3" borderId="12" xfId="0" applyNumberFormat="1" applyFont="1" applyFill="1" applyBorder="1" applyAlignment="1">
      <alignment horizontal="right" vertical="center"/>
    </xf>
    <xf numFmtId="3" fontId="2" fillId="10" borderId="10" xfId="0" applyNumberFormat="1" applyFont="1" applyFill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 wrapText="1"/>
    </xf>
    <xf numFmtId="3" fontId="2" fillId="0" borderId="10" xfId="0" applyNumberFormat="1" applyFont="1" applyBorder="1" applyAlignment="1">
      <alignment horizontal="right" vertical="center" wrapText="1"/>
    </xf>
    <xf numFmtId="3" fontId="3" fillId="0" borderId="10" xfId="0" applyNumberFormat="1" applyFont="1" applyBorder="1" applyAlignment="1">
      <alignment horizontal="right" vertical="center" wrapText="1"/>
    </xf>
    <xf numFmtId="3" fontId="2" fillId="8" borderId="10" xfId="0" applyNumberFormat="1" applyFont="1" applyFill="1" applyBorder="1" applyAlignment="1">
      <alignment horizontal="right" vertical="center" wrapText="1"/>
    </xf>
    <xf numFmtId="3" fontId="4" fillId="8" borderId="10" xfId="0" applyNumberFormat="1" applyFont="1" applyFill="1" applyBorder="1" applyAlignment="1">
      <alignment horizontal="right" vertical="center" wrapText="1"/>
    </xf>
    <xf numFmtId="3" fontId="3" fillId="8" borderId="10" xfId="0" applyNumberFormat="1" applyFont="1" applyFill="1" applyBorder="1" applyAlignment="1">
      <alignment horizontal="right" vertical="center" wrapText="1"/>
    </xf>
    <xf numFmtId="0" fontId="35" fillId="0" borderId="0" xfId="0" applyFont="1" applyAlignment="1">
      <alignment horizontal="left"/>
    </xf>
    <xf numFmtId="0" fontId="36" fillId="0" borderId="0" xfId="0" applyFont="1" applyAlignment="1">
      <alignment horizontal="left"/>
    </xf>
    <xf numFmtId="0" fontId="2" fillId="7" borderId="7" xfId="1" applyFont="1" applyFill="1" applyBorder="1" applyAlignment="1">
      <alignment horizontal="left" vertical="center" wrapText="1"/>
    </xf>
    <xf numFmtId="0" fontId="2" fillId="7" borderId="8" xfId="1" applyFont="1" applyFill="1" applyBorder="1" applyAlignment="1">
      <alignment horizontal="left" vertical="center" wrapText="1"/>
    </xf>
    <xf numFmtId="0" fontId="2" fillId="7" borderId="9" xfId="1" applyFont="1" applyFill="1" applyBorder="1" applyAlignment="1">
      <alignment horizontal="left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2" borderId="0" xfId="1" applyFont="1" applyFill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vertical="center"/>
    </xf>
    <xf numFmtId="0" fontId="2" fillId="4" borderId="1" xfId="0" applyFont="1" applyFill="1" applyBorder="1" applyAlignment="1">
      <alignment vertical="center"/>
    </xf>
    <xf numFmtId="0" fontId="4" fillId="4" borderId="2" xfId="0" applyFont="1" applyFill="1" applyBorder="1" applyAlignment="1">
      <alignment vertical="center" wrapText="1"/>
    </xf>
    <xf numFmtId="0" fontId="2" fillId="3" borderId="10" xfId="0" applyFont="1" applyFill="1" applyBorder="1" applyAlignment="1">
      <alignment vertical="center" wrapText="1"/>
    </xf>
    <xf numFmtId="0" fontId="3" fillId="3" borderId="5" xfId="0" applyFont="1" applyFill="1" applyBorder="1" applyAlignment="1">
      <alignment vertical="center" wrapText="1"/>
    </xf>
    <xf numFmtId="0" fontId="4" fillId="4" borderId="6" xfId="0" applyFont="1" applyFill="1" applyBorder="1" applyAlignment="1">
      <alignment vertical="center" wrapText="1"/>
    </xf>
    <xf numFmtId="0" fontId="2" fillId="6" borderId="7" xfId="1" applyFont="1" applyFill="1" applyBorder="1" applyAlignment="1">
      <alignment horizontal="left" vertical="center" wrapText="1"/>
    </xf>
    <xf numFmtId="0" fontId="2" fillId="6" borderId="8" xfId="1" applyFont="1" applyFill="1" applyBorder="1" applyAlignment="1">
      <alignment horizontal="left" vertical="center" wrapText="1"/>
    </xf>
    <xf numFmtId="0" fontId="2" fillId="6" borderId="9" xfId="1" applyFont="1" applyFill="1" applyBorder="1" applyAlignment="1">
      <alignment horizontal="left" vertical="center" wrapText="1"/>
    </xf>
    <xf numFmtId="3" fontId="2" fillId="3" borderId="11" xfId="0" applyNumberFormat="1" applyFont="1" applyFill="1" applyBorder="1" applyAlignment="1">
      <alignment horizontal="center" vertical="center" wrapText="1"/>
    </xf>
    <xf numFmtId="3" fontId="2" fillId="3" borderId="0" xfId="0" applyNumberFormat="1" applyFont="1" applyFill="1" applyAlignment="1">
      <alignment horizontal="center" vertical="center" wrapText="1"/>
    </xf>
    <xf numFmtId="0" fontId="6" fillId="8" borderId="12" xfId="0" applyFont="1" applyFill="1" applyBorder="1" applyAlignment="1">
      <alignment horizontal="center" vertical="center" wrapText="1"/>
    </xf>
    <xf numFmtId="3" fontId="5" fillId="3" borderId="12" xfId="0" applyNumberFormat="1" applyFont="1" applyFill="1" applyBorder="1" applyAlignment="1">
      <alignment horizontal="center" vertical="center"/>
    </xf>
    <xf numFmtId="0" fontId="2" fillId="2" borderId="0" xfId="1" applyFont="1" applyFill="1" applyAlignment="1">
      <alignment horizontal="center" vertical="center"/>
    </xf>
    <xf numFmtId="3" fontId="2" fillId="8" borderId="11" xfId="0" applyNumberFormat="1" applyFont="1" applyFill="1" applyBorder="1" applyAlignment="1">
      <alignment horizontal="center" vertical="center" wrapText="1"/>
    </xf>
    <xf numFmtId="3" fontId="2" fillId="8" borderId="0" xfId="0" applyNumberFormat="1" applyFont="1" applyFill="1" applyAlignment="1">
      <alignment horizontal="center" vertical="center" wrapText="1"/>
    </xf>
    <xf numFmtId="3" fontId="11" fillId="3" borderId="12" xfId="0" applyNumberFormat="1" applyFont="1" applyFill="1" applyBorder="1" applyAlignment="1">
      <alignment horizontal="center" vertical="center"/>
    </xf>
    <xf numFmtId="3" fontId="11" fillId="3" borderId="13" xfId="0" applyNumberFormat="1" applyFont="1" applyFill="1" applyBorder="1" applyAlignment="1">
      <alignment horizontal="center" vertical="center"/>
    </xf>
    <xf numFmtId="3" fontId="11" fillId="3" borderId="0" xfId="0" applyNumberFormat="1" applyFont="1" applyFill="1" applyAlignment="1">
      <alignment horizontal="center" vertical="center"/>
    </xf>
    <xf numFmtId="0" fontId="15" fillId="2" borderId="0" xfId="1" applyFont="1" applyFill="1" applyAlignment="1">
      <alignment horizontal="center" vertical="center" wrapText="1"/>
    </xf>
    <xf numFmtId="0" fontId="16" fillId="2" borderId="0" xfId="1" applyFont="1" applyFill="1" applyAlignment="1">
      <alignment vertical="center" wrapText="1"/>
    </xf>
    <xf numFmtId="0" fontId="16" fillId="2" borderId="0" xfId="1" applyFont="1" applyFill="1" applyAlignment="1">
      <alignment wrapText="1"/>
    </xf>
    <xf numFmtId="0" fontId="2" fillId="2" borderId="0" xfId="3" applyFont="1" applyFill="1" applyAlignment="1">
      <alignment horizontal="center" vertical="center" wrapText="1"/>
    </xf>
    <xf numFmtId="0" fontId="3" fillId="2" borderId="0" xfId="3" applyFont="1" applyFill="1" applyAlignment="1">
      <alignment vertical="center" wrapText="1"/>
    </xf>
    <xf numFmtId="0" fontId="3" fillId="2" borderId="0" xfId="3" applyFont="1" applyFill="1" applyAlignment="1">
      <alignment wrapText="1"/>
    </xf>
    <xf numFmtId="0" fontId="21" fillId="2" borderId="10" xfId="3" applyFont="1" applyFill="1" applyBorder="1" applyAlignment="1">
      <alignment horizontal="center" vertical="center" wrapText="1"/>
    </xf>
    <xf numFmtId="0" fontId="37" fillId="0" borderId="0" xfId="0" applyFont="1" applyAlignment="1">
      <alignment horizontal="center"/>
    </xf>
    <xf numFmtId="0" fontId="26" fillId="8" borderId="10" xfId="0" applyFont="1" applyFill="1" applyBorder="1" applyAlignment="1">
      <alignment horizontal="center" vertical="center" wrapText="1"/>
    </xf>
  </cellXfs>
  <cellStyles count="6">
    <cellStyle name="Normalno" xfId="0" builtinId="0"/>
    <cellStyle name="Normalno 2" xfId="1" xr:uid="{00000000-0005-0000-0000-000001000000}"/>
    <cellStyle name="Normalno 3 2" xfId="5" xr:uid="{00000000-0005-0000-0000-000002000000}"/>
    <cellStyle name="Normalno 3 3" xfId="3" xr:uid="{00000000-0005-0000-0000-000003000000}"/>
    <cellStyle name="Normalno 4" xfId="2" xr:uid="{00000000-0005-0000-0000-000004000000}"/>
    <cellStyle name="Obično_List9" xfId="4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racfin2\Desktop\2023\Polugodi&#353;nji%20izvje&#353;taj%20o%20izvr&#353;enju%20financijskog%20plana\Lokalni%20izvr&#353;enje.xlsx" TargetMode="External"/><Relationship Id="rId1" Type="http://schemas.openxmlformats.org/officeDocument/2006/relationships/externalLinkPath" Target="Lokalni%20izvr&#353;enj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AŽETAK "/>
      <sheetName val="RAČUN PRIHODA I RASHODA"/>
      <sheetName val="Rashodi -funkcijska"/>
      <sheetName val="Račun financiranja"/>
      <sheetName val="POSEBNI_DIO_"/>
      <sheetName val="KONTROLNA TABLICA"/>
    </sheetNames>
    <sheetDataSet>
      <sheetData sheetId="0"/>
      <sheetData sheetId="1"/>
      <sheetData sheetId="2"/>
      <sheetData sheetId="3"/>
      <sheetData sheetId="4">
        <row r="66">
          <cell r="D66">
            <v>0</v>
          </cell>
        </row>
      </sheetData>
      <sheetData sheetId="5"/>
    </sheetDataSet>
  </externalBook>
</externalLink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33"/>
  <sheetViews>
    <sheetView tabSelected="1" workbookViewId="0">
      <selection activeCell="H13" sqref="H13"/>
    </sheetView>
  </sheetViews>
  <sheetFormatPr defaultRowHeight="15" x14ac:dyDescent="0.25"/>
  <cols>
    <col min="6" max="8" width="20.7109375" customWidth="1"/>
  </cols>
  <sheetData>
    <row r="1" spans="1:8" ht="17.25" x14ac:dyDescent="0.3">
      <c r="A1" s="223" t="s">
        <v>191</v>
      </c>
      <c r="B1" s="223"/>
      <c r="C1" s="223"/>
      <c r="D1" s="223"/>
      <c r="E1" s="223"/>
      <c r="F1" s="223"/>
      <c r="G1" s="223"/>
      <c r="H1" s="223"/>
    </row>
    <row r="2" spans="1:8" ht="15.75" x14ac:dyDescent="0.25">
      <c r="A2" s="224" t="s">
        <v>193</v>
      </c>
      <c r="B2" s="224"/>
      <c r="C2" s="224"/>
      <c r="D2" s="224"/>
      <c r="E2" s="224"/>
      <c r="F2" s="224"/>
      <c r="G2" s="224"/>
      <c r="H2" s="224"/>
    </row>
    <row r="3" spans="1:8" ht="15.75" x14ac:dyDescent="0.25">
      <c r="A3" s="224" t="s">
        <v>192</v>
      </c>
      <c r="B3" s="224"/>
      <c r="C3" s="224"/>
      <c r="D3" s="224"/>
      <c r="E3" s="224"/>
      <c r="F3" s="224"/>
      <c r="G3" s="224"/>
      <c r="H3" s="224"/>
    </row>
    <row r="4" spans="1:8" ht="15.75" x14ac:dyDescent="0.25">
      <c r="A4" s="224" t="s">
        <v>194</v>
      </c>
      <c r="B4" s="224"/>
      <c r="C4" s="224"/>
      <c r="D4" s="224"/>
      <c r="E4" s="224"/>
      <c r="F4" s="224"/>
      <c r="G4" s="224"/>
      <c r="H4" s="224"/>
    </row>
    <row r="5" spans="1:8" ht="15.75" x14ac:dyDescent="0.25">
      <c r="A5" s="195"/>
      <c r="B5" s="195"/>
      <c r="C5" s="195"/>
      <c r="D5" s="195"/>
      <c r="E5" s="195"/>
      <c r="F5" s="195"/>
      <c r="G5" s="195"/>
      <c r="H5" s="195"/>
    </row>
    <row r="6" spans="1:8" ht="15.75" x14ac:dyDescent="0.25">
      <c r="A6" s="195"/>
      <c r="B6" s="195"/>
      <c r="C6" s="195"/>
      <c r="D6" s="195"/>
      <c r="E6" s="195"/>
      <c r="F6" s="195"/>
      <c r="G6" s="195"/>
      <c r="H6" s="195"/>
    </row>
    <row r="7" spans="1:8" ht="15.75" x14ac:dyDescent="0.25">
      <c r="A7" s="195"/>
      <c r="B7" s="195"/>
      <c r="C7" s="195"/>
      <c r="D7" s="195"/>
      <c r="E7" s="195"/>
      <c r="F7" s="195"/>
      <c r="G7" s="195"/>
      <c r="H7" s="195"/>
    </row>
    <row r="8" spans="1:8" ht="15.75" x14ac:dyDescent="0.25">
      <c r="A8" s="195"/>
      <c r="B8" s="195"/>
      <c r="C8" s="195"/>
      <c r="D8" s="195"/>
      <c r="E8" s="195"/>
      <c r="F8" s="195"/>
      <c r="G8" s="195"/>
      <c r="H8" s="195"/>
    </row>
    <row r="11" spans="1:8" ht="25.5" customHeight="1" x14ac:dyDescent="0.25">
      <c r="A11" s="230" t="s">
        <v>0</v>
      </c>
      <c r="B11" s="230"/>
      <c r="C11" s="230"/>
      <c r="D11" s="230"/>
      <c r="E11" s="230"/>
      <c r="F11" s="230"/>
      <c r="G11" s="230"/>
      <c r="H11" s="230"/>
    </row>
    <row r="12" spans="1:8" ht="30.75" customHeight="1" x14ac:dyDescent="0.25">
      <c r="A12" s="231" t="s">
        <v>1</v>
      </c>
      <c r="B12" s="231"/>
      <c r="C12" s="231"/>
      <c r="D12" s="231"/>
      <c r="E12" s="231"/>
      <c r="F12" s="231"/>
      <c r="G12" s="231"/>
      <c r="H12" s="231"/>
    </row>
    <row r="13" spans="1:8" ht="47.25" x14ac:dyDescent="0.25">
      <c r="A13" s="232" t="s">
        <v>2</v>
      </c>
      <c r="B13" s="232"/>
      <c r="C13" s="232"/>
      <c r="D13" s="232"/>
      <c r="E13" s="232"/>
      <c r="F13" s="1" t="s">
        <v>182</v>
      </c>
      <c r="G13" s="1" t="s">
        <v>126</v>
      </c>
      <c r="H13" s="1" t="s">
        <v>198</v>
      </c>
    </row>
    <row r="14" spans="1:8" ht="15.75" x14ac:dyDescent="0.25">
      <c r="A14" s="233" t="s">
        <v>6</v>
      </c>
      <c r="B14" s="233"/>
      <c r="C14" s="233"/>
      <c r="D14" s="233"/>
      <c r="E14" s="233"/>
      <c r="F14" s="2">
        <f>SUM(F15:F16)</f>
        <v>12940991.42</v>
      </c>
      <c r="G14" s="2">
        <f>SUM(G15:G16)</f>
        <v>28615124.43</v>
      </c>
      <c r="H14" s="2">
        <f t="shared" ref="H14" si="0">SUM(H15:H16)</f>
        <v>14505469.689999999</v>
      </c>
    </row>
    <row r="15" spans="1:8" ht="15.75" x14ac:dyDescent="0.25">
      <c r="A15" s="234" t="s">
        <v>7</v>
      </c>
      <c r="B15" s="234"/>
      <c r="C15" s="234"/>
      <c r="D15" s="234"/>
      <c r="E15" s="234"/>
      <c r="F15" s="3">
        <v>12935814.85</v>
      </c>
      <c r="G15" s="3">
        <v>28613797.199999999</v>
      </c>
      <c r="H15" s="3">
        <v>14503176.029999999</v>
      </c>
    </row>
    <row r="16" spans="1:8" ht="15.75" x14ac:dyDescent="0.25">
      <c r="A16" s="235" t="s">
        <v>8</v>
      </c>
      <c r="B16" s="235"/>
      <c r="C16" s="235"/>
      <c r="D16" s="235"/>
      <c r="E16" s="235"/>
      <c r="F16" s="4">
        <v>5176.57</v>
      </c>
      <c r="G16" s="4">
        <v>1327.23</v>
      </c>
      <c r="H16" s="4">
        <v>2293.66</v>
      </c>
    </row>
    <row r="17" spans="1:8" ht="15.75" x14ac:dyDescent="0.25">
      <c r="A17" s="236" t="s">
        <v>9</v>
      </c>
      <c r="B17" s="236"/>
      <c r="C17" s="236"/>
      <c r="D17" s="236"/>
      <c r="E17" s="236"/>
      <c r="F17" s="5">
        <f t="shared" ref="F17:G17" si="1">SUM(F18:F19)</f>
        <v>14179383.48</v>
      </c>
      <c r="G17" s="5">
        <f t="shared" si="1"/>
        <v>28482401.620000001</v>
      </c>
      <c r="H17" s="5">
        <f>SUM(H18:H19)</f>
        <v>15554023.440000001</v>
      </c>
    </row>
    <row r="18" spans="1:8" ht="15.75" x14ac:dyDescent="0.25">
      <c r="A18" s="234" t="s">
        <v>10</v>
      </c>
      <c r="B18" s="234"/>
      <c r="C18" s="234"/>
      <c r="D18" s="234"/>
      <c r="E18" s="234"/>
      <c r="F18" s="3">
        <v>13667619.25</v>
      </c>
      <c r="G18" s="3">
        <v>27293184.68</v>
      </c>
      <c r="H18" s="3">
        <v>15075723.800000001</v>
      </c>
    </row>
    <row r="19" spans="1:8" ht="15.75" x14ac:dyDescent="0.25">
      <c r="A19" s="235" t="s">
        <v>11</v>
      </c>
      <c r="B19" s="235"/>
      <c r="C19" s="235"/>
      <c r="D19" s="235"/>
      <c r="E19" s="235"/>
      <c r="F19" s="4">
        <v>511764.23</v>
      </c>
      <c r="G19" s="4">
        <v>1189216.94</v>
      </c>
      <c r="H19" s="4">
        <v>478299.64</v>
      </c>
    </row>
    <row r="20" spans="1:8" ht="15.75" x14ac:dyDescent="0.25">
      <c r="A20" s="237" t="s">
        <v>12</v>
      </c>
      <c r="B20" s="237"/>
      <c r="C20" s="237"/>
      <c r="D20" s="237"/>
      <c r="E20" s="237"/>
      <c r="F20" s="6">
        <f>SUM(F14-F17)</f>
        <v>-1238392.0600000005</v>
      </c>
      <c r="G20" s="6">
        <f>SUM(G14-G17)</f>
        <v>132722.80999999866</v>
      </c>
      <c r="H20" s="6">
        <f>SUM(H14-H17)</f>
        <v>-1048553.7500000019</v>
      </c>
    </row>
    <row r="21" spans="1:8" ht="12.75" customHeight="1" x14ac:dyDescent="0.25">
      <c r="A21" s="7"/>
      <c r="B21" s="7"/>
      <c r="C21" s="7"/>
      <c r="D21" s="7"/>
      <c r="E21" s="7"/>
      <c r="F21" s="7"/>
      <c r="G21" s="7"/>
      <c r="H21" s="7"/>
    </row>
    <row r="22" spans="1:8" ht="30.75" customHeight="1" x14ac:dyDescent="0.25">
      <c r="A22" s="231" t="s">
        <v>13</v>
      </c>
      <c r="B22" s="231"/>
      <c r="C22" s="231"/>
      <c r="D22" s="231"/>
      <c r="E22" s="231"/>
      <c r="F22" s="231"/>
      <c r="G22" s="231"/>
      <c r="H22" s="231"/>
    </row>
    <row r="23" spans="1:8" ht="47.25" x14ac:dyDescent="0.25">
      <c r="A23" s="228" t="s">
        <v>14</v>
      </c>
      <c r="B23" s="229"/>
      <c r="C23" s="229"/>
      <c r="D23" s="229"/>
      <c r="E23" s="229"/>
      <c r="F23" s="1" t="s">
        <v>182</v>
      </c>
      <c r="G23" s="1" t="s">
        <v>126</v>
      </c>
      <c r="H23" s="1" t="s">
        <v>198</v>
      </c>
    </row>
    <row r="24" spans="1:8" ht="15.75" x14ac:dyDescent="0.25">
      <c r="A24" s="239" t="s">
        <v>15</v>
      </c>
      <c r="B24" s="234"/>
      <c r="C24" s="234"/>
      <c r="D24" s="234"/>
      <c r="E24" s="234"/>
      <c r="F24" s="8">
        <v>0</v>
      </c>
      <c r="G24" s="8">
        <v>0</v>
      </c>
      <c r="H24" s="9"/>
    </row>
    <row r="25" spans="1:8" ht="15.75" x14ac:dyDescent="0.25">
      <c r="A25" s="239" t="s">
        <v>16</v>
      </c>
      <c r="B25" s="234"/>
      <c r="C25" s="234"/>
      <c r="D25" s="234"/>
      <c r="E25" s="234"/>
      <c r="F25" s="8">
        <v>0</v>
      </c>
      <c r="G25" s="8">
        <v>0</v>
      </c>
      <c r="H25" s="8"/>
    </row>
    <row r="26" spans="1:8" ht="15.75" x14ac:dyDescent="0.25">
      <c r="A26" s="240" t="s">
        <v>17</v>
      </c>
      <c r="B26" s="237"/>
      <c r="C26" s="237"/>
      <c r="D26" s="237"/>
      <c r="E26" s="237"/>
      <c r="F26" s="10">
        <f t="shared" ref="F26:G26" si="2">SUM(F24-F25)</f>
        <v>0</v>
      </c>
      <c r="G26" s="10">
        <f t="shared" si="2"/>
        <v>0</v>
      </c>
      <c r="H26" s="10">
        <f>SUM(H24-H25)</f>
        <v>0</v>
      </c>
    </row>
    <row r="27" spans="1:8" ht="15.75" x14ac:dyDescent="0.25">
      <c r="A27" s="11"/>
      <c r="B27" s="11"/>
      <c r="C27" s="11"/>
      <c r="D27" s="11"/>
      <c r="E27" s="11"/>
      <c r="F27" s="11"/>
      <c r="G27" s="11"/>
      <c r="H27" s="12"/>
    </row>
    <row r="28" spans="1:8" ht="30.75" customHeight="1" x14ac:dyDescent="0.25">
      <c r="A28" s="231" t="s">
        <v>18</v>
      </c>
      <c r="B28" s="231"/>
      <c r="C28" s="231"/>
      <c r="D28" s="231"/>
      <c r="E28" s="231"/>
      <c r="F28" s="231"/>
      <c r="G28" s="231"/>
      <c r="H28" s="231"/>
    </row>
    <row r="29" spans="1:8" ht="47.25" x14ac:dyDescent="0.25">
      <c r="A29" s="228" t="s">
        <v>19</v>
      </c>
      <c r="B29" s="229"/>
      <c r="C29" s="229"/>
      <c r="D29" s="229"/>
      <c r="E29" s="229"/>
      <c r="F29" s="1" t="s">
        <v>182</v>
      </c>
      <c r="G29" s="1" t="s">
        <v>126</v>
      </c>
      <c r="H29" s="1" t="s">
        <v>198</v>
      </c>
    </row>
    <row r="30" spans="1:8" ht="15.75" x14ac:dyDescent="0.25">
      <c r="A30" s="241" t="s">
        <v>20</v>
      </c>
      <c r="B30" s="242"/>
      <c r="C30" s="242"/>
      <c r="D30" s="242"/>
      <c r="E30" s="243"/>
      <c r="F30" s="13">
        <v>-15227811.17</v>
      </c>
      <c r="G30" s="13">
        <v>-15263122.970000001</v>
      </c>
      <c r="H30" s="13">
        <v>-16256029.029999999</v>
      </c>
    </row>
    <row r="31" spans="1:8" ht="15.75" x14ac:dyDescent="0.25">
      <c r="A31" s="225" t="s">
        <v>21</v>
      </c>
      <c r="B31" s="226"/>
      <c r="C31" s="226"/>
      <c r="D31" s="226"/>
      <c r="E31" s="227"/>
      <c r="F31" s="10">
        <v>-132722.81</v>
      </c>
      <c r="G31" s="10">
        <v>-132722.81</v>
      </c>
      <c r="H31" s="10">
        <v>-132722.81</v>
      </c>
    </row>
    <row r="32" spans="1:8" ht="15.75" x14ac:dyDescent="0.25">
      <c r="A32" s="14"/>
      <c r="B32" s="15"/>
      <c r="C32" s="16"/>
      <c r="D32" s="17"/>
      <c r="E32" s="15"/>
      <c r="F32" s="15"/>
      <c r="G32" s="15"/>
      <c r="H32" s="18"/>
    </row>
    <row r="33" spans="1:8" ht="15.75" x14ac:dyDescent="0.25">
      <c r="A33" s="238" t="s">
        <v>22</v>
      </c>
      <c r="B33" s="238"/>
      <c r="C33" s="238"/>
      <c r="D33" s="238"/>
      <c r="E33" s="238"/>
      <c r="F33" s="19"/>
      <c r="G33" s="19"/>
      <c r="H33" s="19"/>
    </row>
  </sheetData>
  <mergeCells count="24">
    <mergeCell ref="A22:H22"/>
    <mergeCell ref="A33:E33"/>
    <mergeCell ref="A24:E24"/>
    <mergeCell ref="A25:E25"/>
    <mergeCell ref="A26:E26"/>
    <mergeCell ref="A28:H28"/>
    <mergeCell ref="A29:E29"/>
    <mergeCell ref="A30:E30"/>
    <mergeCell ref="A1:H1"/>
    <mergeCell ref="A2:H2"/>
    <mergeCell ref="A3:H3"/>
    <mergeCell ref="A4:H4"/>
    <mergeCell ref="A31:E31"/>
    <mergeCell ref="A23:E23"/>
    <mergeCell ref="A11:H11"/>
    <mergeCell ref="A12:H12"/>
    <mergeCell ref="A13:E13"/>
    <mergeCell ref="A14:E14"/>
    <mergeCell ref="A15:E15"/>
    <mergeCell ref="A16:E16"/>
    <mergeCell ref="A17:E17"/>
    <mergeCell ref="A18:E18"/>
    <mergeCell ref="A19:E19"/>
    <mergeCell ref="A20:E20"/>
  </mergeCells>
  <pageMargins left="0.7" right="0.7" top="0.75" bottom="0.75" header="0.3" footer="0.3"/>
  <pageSetup paperSize="9" scale="8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194"/>
  <sheetViews>
    <sheetView topLeftCell="A55" workbookViewId="0">
      <selection activeCell="A2" sqref="A2:I2"/>
    </sheetView>
  </sheetViews>
  <sheetFormatPr defaultRowHeight="15" x14ac:dyDescent="0.25"/>
  <cols>
    <col min="1" max="1" width="8.28515625" bestFit="1" customWidth="1"/>
    <col min="2" max="2" width="12.140625" customWidth="1"/>
    <col min="3" max="3" width="6.42578125" bestFit="1" customWidth="1"/>
    <col min="4" max="4" width="51.85546875" customWidth="1"/>
    <col min="5" max="7" width="15.7109375" customWidth="1"/>
    <col min="8" max="9" width="8.85546875" bestFit="1" customWidth="1"/>
  </cols>
  <sheetData>
    <row r="1" spans="1:9" ht="15.75" x14ac:dyDescent="0.25">
      <c r="A1" s="248" t="s">
        <v>0</v>
      </c>
      <c r="B1" s="248"/>
      <c r="C1" s="248"/>
      <c r="D1" s="248"/>
      <c r="E1" s="248"/>
      <c r="F1" s="248"/>
      <c r="G1" s="248"/>
      <c r="H1" s="248"/>
      <c r="I1" s="248"/>
    </row>
    <row r="2" spans="1:9" ht="46.5" customHeight="1" x14ac:dyDescent="0.25">
      <c r="A2" s="249" t="s">
        <v>7</v>
      </c>
      <c r="B2" s="250"/>
      <c r="C2" s="250"/>
      <c r="D2" s="250"/>
      <c r="E2" s="250"/>
      <c r="F2" s="250"/>
      <c r="G2" s="250"/>
      <c r="H2" s="250"/>
      <c r="I2" s="250"/>
    </row>
    <row r="3" spans="1:9" ht="45" x14ac:dyDescent="0.25">
      <c r="A3" s="20" t="s">
        <v>23</v>
      </c>
      <c r="B3" s="20" t="s">
        <v>125</v>
      </c>
      <c r="C3" s="20" t="s">
        <v>24</v>
      </c>
      <c r="D3" s="21" t="s">
        <v>25</v>
      </c>
      <c r="E3" s="1" t="s">
        <v>187</v>
      </c>
      <c r="F3" s="1" t="s">
        <v>126</v>
      </c>
      <c r="G3" s="1" t="s">
        <v>188</v>
      </c>
      <c r="H3" s="20" t="s">
        <v>26</v>
      </c>
      <c r="I3" s="20" t="s">
        <v>26</v>
      </c>
    </row>
    <row r="4" spans="1:9" x14ac:dyDescent="0.25">
      <c r="A4" s="246">
        <v>1</v>
      </c>
      <c r="B4" s="246"/>
      <c r="C4" s="246"/>
      <c r="D4" s="246"/>
      <c r="E4" s="22">
        <v>2</v>
      </c>
      <c r="F4" s="23">
        <v>3</v>
      </c>
      <c r="G4" s="23">
        <v>4</v>
      </c>
      <c r="H4" s="22" t="s">
        <v>27</v>
      </c>
      <c r="I4" s="24" t="s">
        <v>28</v>
      </c>
    </row>
    <row r="5" spans="1:9" x14ac:dyDescent="0.25">
      <c r="A5" s="20">
        <v>6</v>
      </c>
      <c r="B5" s="25"/>
      <c r="C5" s="20"/>
      <c r="D5" s="26" t="s">
        <v>29</v>
      </c>
      <c r="E5" s="25">
        <f>E6+E13+E17+E21+E29+E37</f>
        <v>12935814.850000001</v>
      </c>
      <c r="F5" s="25">
        <f>F6+F13+F17+F21+F29+F37</f>
        <v>28613797.190000001</v>
      </c>
      <c r="G5" s="25">
        <f>G6+G13+G17+G21+G29+G37</f>
        <v>14503176.029999999</v>
      </c>
      <c r="H5" s="27">
        <f>SUM(G5/E5*100)</f>
        <v>112.11644722945302</v>
      </c>
      <c r="I5" s="27">
        <f>SUM(G5/F5*100)</f>
        <v>50.685953820447828</v>
      </c>
    </row>
    <row r="6" spans="1:9" ht="30" x14ac:dyDescent="0.25">
      <c r="A6" s="28"/>
      <c r="B6" s="164">
        <v>63</v>
      </c>
      <c r="C6" s="30"/>
      <c r="D6" s="31" t="s">
        <v>30</v>
      </c>
      <c r="E6" s="32">
        <f>E7+E9</f>
        <v>1770673.4800000002</v>
      </c>
      <c r="F6" s="32">
        <f>F7+F9</f>
        <v>465923.42</v>
      </c>
      <c r="G6" s="32">
        <f>G7+G9</f>
        <v>1213336.47</v>
      </c>
      <c r="H6" s="27">
        <f t="shared" ref="H6:H50" si="0">SUM(G6/E6*100)</f>
        <v>68.524009858666872</v>
      </c>
      <c r="I6" s="27">
        <f t="shared" ref="I6:I50" si="1">SUM(G6/F6*100)</f>
        <v>260.41542835515759</v>
      </c>
    </row>
    <row r="7" spans="1:9" x14ac:dyDescent="0.25">
      <c r="A7" s="28"/>
      <c r="B7" s="164">
        <v>634</v>
      </c>
      <c r="C7" s="30"/>
      <c r="D7" s="31" t="s">
        <v>31</v>
      </c>
      <c r="E7" s="32">
        <f>SUM(E8)</f>
        <v>112826.36</v>
      </c>
      <c r="F7" s="32">
        <v>132722.81</v>
      </c>
      <c r="G7" s="32">
        <f>SUM(G8)</f>
        <v>1193428.06</v>
      </c>
      <c r="H7" s="27">
        <f t="shared" si="0"/>
        <v>1057.7564143698335</v>
      </c>
      <c r="I7" s="27">
        <f>G7/F7*100</f>
        <v>899.18836106619506</v>
      </c>
    </row>
    <row r="8" spans="1:9" x14ac:dyDescent="0.25">
      <c r="A8" s="33"/>
      <c r="B8" s="165">
        <v>6341</v>
      </c>
      <c r="C8" s="33"/>
      <c r="D8" s="34" t="s">
        <v>32</v>
      </c>
      <c r="E8" s="35">
        <v>112826.36</v>
      </c>
      <c r="F8" s="35"/>
      <c r="G8" s="35">
        <v>1193428.06</v>
      </c>
      <c r="H8" s="194">
        <f t="shared" si="0"/>
        <v>1057.7564143698335</v>
      </c>
      <c r="I8" s="27"/>
    </row>
    <row r="9" spans="1:9" ht="30" x14ac:dyDescent="0.25">
      <c r="A9" s="33"/>
      <c r="B9" s="164">
        <v>636</v>
      </c>
      <c r="C9" s="28"/>
      <c r="D9" s="31" t="s">
        <v>33</v>
      </c>
      <c r="E9" s="32">
        <f>SUM(E10:E11)</f>
        <v>1657847.12</v>
      </c>
      <c r="F9" s="32">
        <v>333200.61</v>
      </c>
      <c r="G9" s="32">
        <f>SUM(G10:G11)</f>
        <v>19908.41</v>
      </c>
      <c r="H9" s="27">
        <f>SUM(G9/E9*100)</f>
        <v>1.2008592203604394</v>
      </c>
      <c r="I9" s="27">
        <f>G9/F9*100</f>
        <v>5.9749020267399873</v>
      </c>
    </row>
    <row r="10" spans="1:9" ht="30" x14ac:dyDescent="0.25">
      <c r="A10" s="33"/>
      <c r="B10" s="165">
        <v>6361</v>
      </c>
      <c r="C10" s="33"/>
      <c r="D10" s="34" t="s">
        <v>34</v>
      </c>
      <c r="E10" s="35">
        <v>1657847.12</v>
      </c>
      <c r="F10" s="35"/>
      <c r="G10" s="35">
        <v>0</v>
      </c>
      <c r="H10" s="194"/>
      <c r="I10" s="27"/>
    </row>
    <row r="11" spans="1:9" ht="30" x14ac:dyDescent="0.25">
      <c r="A11" s="33"/>
      <c r="B11" s="165">
        <v>6362</v>
      </c>
      <c r="C11" s="33"/>
      <c r="D11" s="34" t="s">
        <v>135</v>
      </c>
      <c r="E11" s="35">
        <v>0</v>
      </c>
      <c r="F11" s="35"/>
      <c r="G11" s="35">
        <v>19908.41</v>
      </c>
      <c r="H11" s="27"/>
      <c r="I11" s="27"/>
    </row>
    <row r="12" spans="1:9" x14ac:dyDescent="0.25">
      <c r="A12" s="36"/>
      <c r="B12" s="37"/>
      <c r="C12" s="38">
        <v>52</v>
      </c>
      <c r="D12" s="39" t="s">
        <v>35</v>
      </c>
      <c r="E12" s="40">
        <f>E6</f>
        <v>1770673.4800000002</v>
      </c>
      <c r="F12" s="40">
        <f>F6</f>
        <v>465923.42</v>
      </c>
      <c r="G12" s="40">
        <f>SUM(G6)</f>
        <v>1213336.47</v>
      </c>
      <c r="H12" s="40">
        <f>SUM(G12/E12*100)</f>
        <v>68.524009858666872</v>
      </c>
      <c r="I12" s="40">
        <f t="shared" si="1"/>
        <v>260.41542835515759</v>
      </c>
    </row>
    <row r="13" spans="1:9" x14ac:dyDescent="0.25">
      <c r="A13" s="28"/>
      <c r="B13" s="164">
        <v>64</v>
      </c>
      <c r="C13" s="162"/>
      <c r="D13" s="31" t="s">
        <v>131</v>
      </c>
      <c r="E13" s="77">
        <f>E14</f>
        <v>4.88</v>
      </c>
      <c r="F13" s="77">
        <f>F14</f>
        <v>132.72</v>
      </c>
      <c r="G13" s="77">
        <f>G14</f>
        <v>0</v>
      </c>
      <c r="H13" s="27"/>
      <c r="I13" s="27"/>
    </row>
    <row r="14" spans="1:9" x14ac:dyDescent="0.25">
      <c r="A14" s="28"/>
      <c r="B14" s="164">
        <v>641</v>
      </c>
      <c r="C14" s="30"/>
      <c r="D14" s="31" t="s">
        <v>136</v>
      </c>
      <c r="E14" s="77">
        <f>E15</f>
        <v>4.88</v>
      </c>
      <c r="F14" s="77">
        <v>132.72</v>
      </c>
      <c r="G14" s="77">
        <f>G15</f>
        <v>0</v>
      </c>
      <c r="H14" s="27"/>
      <c r="I14" s="27"/>
    </row>
    <row r="15" spans="1:9" x14ac:dyDescent="0.25">
      <c r="A15" s="28"/>
      <c r="B15" s="165">
        <v>6413</v>
      </c>
      <c r="C15" s="33"/>
      <c r="D15" s="34" t="s">
        <v>137</v>
      </c>
      <c r="E15" s="77">
        <v>4.88</v>
      </c>
      <c r="F15" s="77"/>
      <c r="G15" s="35">
        <v>0</v>
      </c>
      <c r="H15" s="194"/>
      <c r="I15" s="27"/>
    </row>
    <row r="16" spans="1:9" x14ac:dyDescent="0.25">
      <c r="A16" s="36"/>
      <c r="B16" s="37"/>
      <c r="C16" s="38">
        <v>31</v>
      </c>
      <c r="D16" s="39" t="s">
        <v>122</v>
      </c>
      <c r="E16" s="40">
        <f>E13</f>
        <v>4.88</v>
      </c>
      <c r="F16" s="40">
        <f>F13</f>
        <v>132.72</v>
      </c>
      <c r="G16" s="40">
        <f>G13</f>
        <v>0</v>
      </c>
      <c r="H16" s="40"/>
      <c r="I16" s="40"/>
    </row>
    <row r="17" spans="1:9" ht="30" x14ac:dyDescent="0.25">
      <c r="A17" s="28"/>
      <c r="B17" s="164">
        <v>65</v>
      </c>
      <c r="C17" s="41"/>
      <c r="D17" s="42" t="s">
        <v>36</v>
      </c>
      <c r="E17" s="32">
        <f>SUM(E18)</f>
        <v>871052.2</v>
      </c>
      <c r="F17" s="32">
        <f>F18</f>
        <v>2256287.7400000002</v>
      </c>
      <c r="G17" s="32">
        <f>SUM(G18)</f>
        <v>1103796.3999999999</v>
      </c>
      <c r="H17" s="27">
        <f t="shared" si="0"/>
        <v>126.7198911844778</v>
      </c>
      <c r="I17" s="27">
        <f t="shared" si="1"/>
        <v>48.92090580610077</v>
      </c>
    </row>
    <row r="18" spans="1:9" x14ac:dyDescent="0.25">
      <c r="A18" s="28"/>
      <c r="B18" s="164">
        <v>652</v>
      </c>
      <c r="C18" s="41"/>
      <c r="D18" s="42" t="s">
        <v>37</v>
      </c>
      <c r="E18" s="32">
        <f>SUM(E19)</f>
        <v>871052.2</v>
      </c>
      <c r="F18" s="32">
        <v>2256287.7400000002</v>
      </c>
      <c r="G18" s="32">
        <f>SUM(G19)</f>
        <v>1103796.3999999999</v>
      </c>
      <c r="H18" s="27">
        <f t="shared" si="0"/>
        <v>126.7198911844778</v>
      </c>
      <c r="I18" s="27">
        <f>G18/F18*100</f>
        <v>48.92090580610077</v>
      </c>
    </row>
    <row r="19" spans="1:9" x14ac:dyDescent="0.25">
      <c r="A19" s="33"/>
      <c r="B19" s="165">
        <v>6526</v>
      </c>
      <c r="C19" s="43"/>
      <c r="D19" s="44" t="s">
        <v>38</v>
      </c>
      <c r="E19" s="35">
        <v>871052.2</v>
      </c>
      <c r="F19" s="35"/>
      <c r="G19" s="35">
        <v>1103796.3999999999</v>
      </c>
      <c r="H19" s="194">
        <f t="shared" si="0"/>
        <v>126.7198911844778</v>
      </c>
      <c r="I19" s="27"/>
    </row>
    <row r="20" spans="1:9" x14ac:dyDescent="0.25">
      <c r="A20" s="36"/>
      <c r="B20" s="37"/>
      <c r="C20" s="38">
        <v>41</v>
      </c>
      <c r="D20" s="39" t="s">
        <v>39</v>
      </c>
      <c r="E20" s="40">
        <f>E17</f>
        <v>871052.2</v>
      </c>
      <c r="F20" s="40">
        <f>F17</f>
        <v>2256287.7400000002</v>
      </c>
      <c r="G20" s="40">
        <f>G17</f>
        <v>1103796.3999999999</v>
      </c>
      <c r="H20" s="40">
        <f t="shared" si="0"/>
        <v>126.7198911844778</v>
      </c>
      <c r="I20" s="40">
        <f>SUM(G20/F20*100)</f>
        <v>48.92090580610077</v>
      </c>
    </row>
    <row r="21" spans="1:9" ht="30" x14ac:dyDescent="0.25">
      <c r="A21" s="28"/>
      <c r="B21" s="164">
        <v>66</v>
      </c>
      <c r="C21" s="30"/>
      <c r="D21" s="31" t="s">
        <v>40</v>
      </c>
      <c r="E21" s="25">
        <f>E22+E25</f>
        <v>189869.49</v>
      </c>
      <c r="F21" s="25">
        <f>F22+F25</f>
        <v>437985.26</v>
      </c>
      <c r="G21" s="25">
        <f>G22+G25</f>
        <v>120271.75</v>
      </c>
      <c r="H21" s="27">
        <f t="shared" si="0"/>
        <v>63.344432009587216</v>
      </c>
      <c r="I21" s="27">
        <f t="shared" si="1"/>
        <v>27.460227771135493</v>
      </c>
    </row>
    <row r="22" spans="1:9" x14ac:dyDescent="0.25">
      <c r="A22" s="28"/>
      <c r="B22" s="164">
        <v>661</v>
      </c>
      <c r="C22" s="30"/>
      <c r="D22" s="31" t="s">
        <v>41</v>
      </c>
      <c r="E22" s="25">
        <f>SUM(E23)</f>
        <v>84952.31</v>
      </c>
      <c r="F22" s="25">
        <v>238901.05</v>
      </c>
      <c r="G22" s="25">
        <f>SUM(G23)</f>
        <v>87896.45</v>
      </c>
      <c r="H22" s="27">
        <f t="shared" si="0"/>
        <v>103.46563854473175</v>
      </c>
      <c r="I22" s="27">
        <f>G22/F22*100</f>
        <v>36.791989821727448</v>
      </c>
    </row>
    <row r="23" spans="1:9" x14ac:dyDescent="0.25">
      <c r="A23" s="33"/>
      <c r="B23" s="165">
        <v>6615</v>
      </c>
      <c r="C23" s="45"/>
      <c r="D23" s="34" t="s">
        <v>42</v>
      </c>
      <c r="E23" s="46">
        <v>84952.31</v>
      </c>
      <c r="F23" s="46"/>
      <c r="G23" s="46">
        <v>87896.45</v>
      </c>
      <c r="H23" s="194">
        <f t="shared" si="0"/>
        <v>103.46563854473175</v>
      </c>
      <c r="I23" s="27"/>
    </row>
    <row r="24" spans="1:9" x14ac:dyDescent="0.25">
      <c r="A24" s="36"/>
      <c r="B24" s="37"/>
      <c r="C24" s="38">
        <v>31</v>
      </c>
      <c r="D24" s="39" t="s">
        <v>43</v>
      </c>
      <c r="E24" s="40">
        <f>E22</f>
        <v>84952.31</v>
      </c>
      <c r="F24" s="40">
        <f>F22</f>
        <v>238901.05</v>
      </c>
      <c r="G24" s="40">
        <f>G22</f>
        <v>87896.45</v>
      </c>
      <c r="H24" s="40">
        <f t="shared" si="0"/>
        <v>103.46563854473175</v>
      </c>
      <c r="I24" s="40">
        <f t="shared" si="1"/>
        <v>36.791989821727448</v>
      </c>
    </row>
    <row r="25" spans="1:9" ht="30" x14ac:dyDescent="0.25">
      <c r="A25" s="47"/>
      <c r="B25" s="166">
        <v>663</v>
      </c>
      <c r="C25" s="48"/>
      <c r="D25" s="49" t="s">
        <v>44</v>
      </c>
      <c r="E25" s="50">
        <f>E26+E27</f>
        <v>104917.18</v>
      </c>
      <c r="F25" s="50">
        <v>199084.21</v>
      </c>
      <c r="G25" s="50">
        <f>G26+G27</f>
        <v>32375.3</v>
      </c>
      <c r="H25" s="27">
        <f t="shared" si="0"/>
        <v>30.85795862984499</v>
      </c>
      <c r="I25" s="27">
        <f>G25/F25*100</f>
        <v>16.262113404172034</v>
      </c>
    </row>
    <row r="26" spans="1:9" x14ac:dyDescent="0.25">
      <c r="A26" s="51"/>
      <c r="B26" s="165">
        <v>6631</v>
      </c>
      <c r="C26" s="52"/>
      <c r="D26" s="53" t="s">
        <v>138</v>
      </c>
      <c r="E26" s="54">
        <v>60469.15</v>
      </c>
      <c r="F26" s="54"/>
      <c r="G26" s="54">
        <v>32109.85</v>
      </c>
      <c r="H26" s="194">
        <f t="shared" si="0"/>
        <v>53.101209459699696</v>
      </c>
      <c r="I26" s="27"/>
    </row>
    <row r="27" spans="1:9" x14ac:dyDescent="0.25">
      <c r="A27" s="51"/>
      <c r="B27" s="165">
        <v>6632</v>
      </c>
      <c r="C27" s="52"/>
      <c r="D27" s="53" t="s">
        <v>45</v>
      </c>
      <c r="E27" s="54">
        <v>44448.03</v>
      </c>
      <c r="F27" s="54"/>
      <c r="G27" s="54">
        <v>265.45</v>
      </c>
      <c r="H27" s="27"/>
      <c r="I27" s="27"/>
    </row>
    <row r="28" spans="1:9" x14ac:dyDescent="0.25">
      <c r="A28" s="36"/>
      <c r="B28" s="37"/>
      <c r="C28" s="38">
        <v>61</v>
      </c>
      <c r="D28" s="39" t="s">
        <v>46</v>
      </c>
      <c r="E28" s="40">
        <f>E25</f>
        <v>104917.18</v>
      </c>
      <c r="F28" s="40">
        <f>F25</f>
        <v>199084.21</v>
      </c>
      <c r="G28" s="40">
        <f>G25</f>
        <v>32375.3</v>
      </c>
      <c r="H28" s="40">
        <f t="shared" si="0"/>
        <v>30.85795862984499</v>
      </c>
      <c r="I28" s="40">
        <f t="shared" si="1"/>
        <v>16.262113404172034</v>
      </c>
    </row>
    <row r="29" spans="1:9" ht="30" x14ac:dyDescent="0.25">
      <c r="A29" s="28"/>
      <c r="B29" s="164">
        <v>67</v>
      </c>
      <c r="C29" s="30"/>
      <c r="D29" s="31" t="s">
        <v>47</v>
      </c>
      <c r="E29" s="32">
        <f>E30+E34</f>
        <v>10098856.32</v>
      </c>
      <c r="F29" s="32">
        <f>F30+F34</f>
        <v>25426923.490000002</v>
      </c>
      <c r="G29" s="32">
        <f>G30+G34</f>
        <v>12037727.26</v>
      </c>
      <c r="H29" s="27">
        <f t="shared" si="0"/>
        <v>119.19891598180494</v>
      </c>
      <c r="I29" s="27">
        <f t="shared" si="1"/>
        <v>47.34244496678587</v>
      </c>
    </row>
    <row r="30" spans="1:9" ht="30" x14ac:dyDescent="0.25">
      <c r="A30" s="28"/>
      <c r="B30" s="164">
        <v>671</v>
      </c>
      <c r="C30" s="30"/>
      <c r="D30" s="31" t="s">
        <v>48</v>
      </c>
      <c r="E30" s="32">
        <f>SUM(E31:E32)</f>
        <v>502723.92000000004</v>
      </c>
      <c r="F30" s="50">
        <v>1692634.55</v>
      </c>
      <c r="G30" s="32">
        <f>SUM(G31:G32)</f>
        <v>425848.76</v>
      </c>
      <c r="H30" s="27">
        <f>SUM(G30/E30*100)</f>
        <v>84.708274871822283</v>
      </c>
      <c r="I30" s="27">
        <f>G30/F30*100</f>
        <v>25.158931087634954</v>
      </c>
    </row>
    <row r="31" spans="1:9" ht="30" x14ac:dyDescent="0.25">
      <c r="A31" s="33"/>
      <c r="B31" s="165">
        <v>6711</v>
      </c>
      <c r="C31" s="45"/>
      <c r="D31" s="34" t="s">
        <v>49</v>
      </c>
      <c r="E31" s="35">
        <v>196514.58</v>
      </c>
      <c r="F31" s="35"/>
      <c r="G31" s="35">
        <v>250926.38</v>
      </c>
      <c r="H31" s="194">
        <f t="shared" si="0"/>
        <v>127.68842902139883</v>
      </c>
      <c r="I31" s="27"/>
    </row>
    <row r="32" spans="1:9" ht="30" x14ac:dyDescent="0.25">
      <c r="A32" s="33"/>
      <c r="B32" s="165">
        <v>6712</v>
      </c>
      <c r="C32" s="45"/>
      <c r="D32" s="34" t="s">
        <v>50</v>
      </c>
      <c r="E32" s="35">
        <v>306209.34000000003</v>
      </c>
      <c r="F32" s="35"/>
      <c r="G32" s="35">
        <v>174922.38</v>
      </c>
      <c r="H32" s="194">
        <f t="shared" si="0"/>
        <v>57.125096184198689</v>
      </c>
      <c r="I32" s="27"/>
    </row>
    <row r="33" spans="1:9" x14ac:dyDescent="0.25">
      <c r="A33" s="36"/>
      <c r="B33" s="36"/>
      <c r="C33" s="38">
        <v>11</v>
      </c>
      <c r="D33" s="39" t="s">
        <v>51</v>
      </c>
      <c r="E33" s="40">
        <f>E30</f>
        <v>502723.92000000004</v>
      </c>
      <c r="F33" s="40">
        <f>F30</f>
        <v>1692634.55</v>
      </c>
      <c r="G33" s="40">
        <f>G30</f>
        <v>425848.76</v>
      </c>
      <c r="H33" s="40">
        <f t="shared" si="0"/>
        <v>84.708274871822283</v>
      </c>
      <c r="I33" s="40">
        <f t="shared" si="1"/>
        <v>25.158931087634954</v>
      </c>
    </row>
    <row r="34" spans="1:9" x14ac:dyDescent="0.25">
      <c r="A34" s="28"/>
      <c r="B34" s="164">
        <v>673</v>
      </c>
      <c r="C34" s="162"/>
      <c r="D34" s="31" t="s">
        <v>139</v>
      </c>
      <c r="E34" s="77">
        <f>E35</f>
        <v>9596132.4000000004</v>
      </c>
      <c r="F34" s="32">
        <v>23734288.940000001</v>
      </c>
      <c r="G34" s="77">
        <f>G35</f>
        <v>11611878.5</v>
      </c>
      <c r="H34" s="27">
        <f>G34/E34*100</f>
        <v>121.00581792723075</v>
      </c>
      <c r="I34" s="27">
        <f>G34/F34*100</f>
        <v>48.9244844425493</v>
      </c>
    </row>
    <row r="35" spans="1:9" x14ac:dyDescent="0.25">
      <c r="A35" s="28"/>
      <c r="B35" s="165">
        <v>6731</v>
      </c>
      <c r="C35" s="162"/>
      <c r="D35" s="34" t="s">
        <v>139</v>
      </c>
      <c r="E35" s="35">
        <v>9596132.4000000004</v>
      </c>
      <c r="F35" s="35"/>
      <c r="G35" s="175">
        <v>11611878.5</v>
      </c>
      <c r="H35" s="194">
        <f>G35/E35*100</f>
        <v>121.00581792723075</v>
      </c>
      <c r="I35" s="27"/>
    </row>
    <row r="36" spans="1:9" x14ac:dyDescent="0.25">
      <c r="A36" s="36"/>
      <c r="B36" s="36"/>
      <c r="C36" s="38">
        <v>41</v>
      </c>
      <c r="D36" s="39" t="s">
        <v>39</v>
      </c>
      <c r="E36" s="40">
        <f>E34</f>
        <v>9596132.4000000004</v>
      </c>
      <c r="F36" s="40">
        <f>F34</f>
        <v>23734288.940000001</v>
      </c>
      <c r="G36" s="40">
        <f>G34</f>
        <v>11611878.5</v>
      </c>
      <c r="H36" s="40"/>
      <c r="I36" s="40"/>
    </row>
    <row r="37" spans="1:9" x14ac:dyDescent="0.25">
      <c r="A37" s="28"/>
      <c r="B37" s="164">
        <v>68</v>
      </c>
      <c r="C37" s="30"/>
      <c r="D37" s="31" t="s">
        <v>132</v>
      </c>
      <c r="E37" s="77">
        <f>E38+E40</f>
        <v>5358.48</v>
      </c>
      <c r="F37" s="77">
        <f>F38+F40</f>
        <v>26544.560000000001</v>
      </c>
      <c r="G37" s="77">
        <f>G38+G40</f>
        <v>28044.15</v>
      </c>
      <c r="H37" s="27">
        <f t="shared" si="0"/>
        <v>523.3601693017423</v>
      </c>
      <c r="I37" s="27">
        <f t="shared" si="1"/>
        <v>105.64933078566756</v>
      </c>
    </row>
    <row r="38" spans="1:9" x14ac:dyDescent="0.25">
      <c r="A38" s="28"/>
      <c r="B38" s="164">
        <v>681</v>
      </c>
      <c r="C38" s="30"/>
      <c r="D38" s="31" t="s">
        <v>141</v>
      </c>
      <c r="E38" s="77">
        <f>E39</f>
        <v>0</v>
      </c>
      <c r="F38" s="77"/>
      <c r="G38" s="77">
        <f>G39</f>
        <v>26544.560000000001</v>
      </c>
      <c r="H38" s="27"/>
      <c r="I38" s="27"/>
    </row>
    <row r="39" spans="1:9" x14ac:dyDescent="0.25">
      <c r="A39" s="28"/>
      <c r="B39" s="165">
        <v>6819</v>
      </c>
      <c r="C39" s="162"/>
      <c r="D39" s="34" t="s">
        <v>140</v>
      </c>
      <c r="E39" s="35">
        <v>0</v>
      </c>
      <c r="F39" s="35"/>
      <c r="G39" s="175">
        <v>26544.560000000001</v>
      </c>
      <c r="H39" s="27"/>
      <c r="I39" s="27"/>
    </row>
    <row r="40" spans="1:9" x14ac:dyDescent="0.25">
      <c r="A40" s="28"/>
      <c r="B40" s="164">
        <v>683</v>
      </c>
      <c r="C40" s="30"/>
      <c r="D40" s="31" t="s">
        <v>142</v>
      </c>
      <c r="E40" s="77">
        <f>E41</f>
        <v>5358.48</v>
      </c>
      <c r="F40" s="77">
        <f>F41</f>
        <v>26544.560000000001</v>
      </c>
      <c r="G40" s="77">
        <f>G41</f>
        <v>1499.59</v>
      </c>
      <c r="H40" s="27">
        <f t="shared" si="0"/>
        <v>27.985361520431169</v>
      </c>
      <c r="I40" s="27"/>
    </row>
    <row r="41" spans="1:9" x14ac:dyDescent="0.25">
      <c r="A41" s="28"/>
      <c r="B41" s="165">
        <v>6831</v>
      </c>
      <c r="C41" s="162"/>
      <c r="D41" s="34" t="s">
        <v>142</v>
      </c>
      <c r="E41" s="35">
        <v>5358.48</v>
      </c>
      <c r="F41" s="35">
        <v>26544.560000000001</v>
      </c>
      <c r="G41" s="175">
        <v>1499.59</v>
      </c>
      <c r="H41" s="194">
        <f t="shared" si="0"/>
        <v>27.985361520431169</v>
      </c>
      <c r="I41" s="27"/>
    </row>
    <row r="42" spans="1:9" x14ac:dyDescent="0.25">
      <c r="A42" s="36"/>
      <c r="B42" s="37"/>
      <c r="C42" s="38">
        <v>31</v>
      </c>
      <c r="D42" s="39" t="s">
        <v>43</v>
      </c>
      <c r="E42" s="40">
        <f>E37</f>
        <v>5358.48</v>
      </c>
      <c r="F42" s="40">
        <f>F37</f>
        <v>26544.560000000001</v>
      </c>
      <c r="G42" s="40">
        <f>G37</f>
        <v>28044.15</v>
      </c>
      <c r="H42" s="40">
        <f t="shared" ref="H42" si="2">SUM(G42/E42*100)</f>
        <v>523.3601693017423</v>
      </c>
      <c r="I42" s="40">
        <f t="shared" ref="I42" si="3">SUM(G42/F42*100)</f>
        <v>105.64933078566756</v>
      </c>
    </row>
    <row r="43" spans="1:9" x14ac:dyDescent="0.25">
      <c r="A43" s="20">
        <v>7</v>
      </c>
      <c r="B43" s="28"/>
      <c r="C43" s="162"/>
      <c r="D43" s="163" t="s">
        <v>133</v>
      </c>
      <c r="E43" s="77">
        <f>E44</f>
        <v>5176.57</v>
      </c>
      <c r="F43" s="77">
        <f>F44</f>
        <v>1327.23</v>
      </c>
      <c r="G43" s="77">
        <f>G44</f>
        <v>2293.66</v>
      </c>
      <c r="H43" s="27">
        <f t="shared" si="0"/>
        <v>44.308489984680975</v>
      </c>
      <c r="I43" s="27">
        <f t="shared" si="1"/>
        <v>172.81556324073443</v>
      </c>
    </row>
    <row r="44" spans="1:9" x14ac:dyDescent="0.25">
      <c r="A44" s="28"/>
      <c r="B44" s="28">
        <v>72</v>
      </c>
      <c r="C44" s="162"/>
      <c r="D44" s="163" t="s">
        <v>134</v>
      </c>
      <c r="E44" s="77">
        <f>E45+E47</f>
        <v>5176.57</v>
      </c>
      <c r="F44" s="77">
        <f>F45</f>
        <v>1327.23</v>
      </c>
      <c r="G44" s="77">
        <f>G45</f>
        <v>2293.66</v>
      </c>
      <c r="H44" s="27">
        <f t="shared" si="0"/>
        <v>44.308489984680975</v>
      </c>
      <c r="I44" s="27">
        <f t="shared" si="1"/>
        <v>172.81556324073443</v>
      </c>
    </row>
    <row r="45" spans="1:9" x14ac:dyDescent="0.25">
      <c r="A45" s="28"/>
      <c r="B45" s="164">
        <v>721</v>
      </c>
      <c r="C45" s="162"/>
      <c r="D45" s="31" t="s">
        <v>144</v>
      </c>
      <c r="E45" s="77">
        <f>E46</f>
        <v>4869.9799999999996</v>
      </c>
      <c r="F45" s="77">
        <f>F46</f>
        <v>1327.23</v>
      </c>
      <c r="G45" s="77">
        <f>G46</f>
        <v>2293.66</v>
      </c>
      <c r="H45" s="27">
        <f t="shared" si="0"/>
        <v>47.097934693776978</v>
      </c>
      <c r="I45" s="27"/>
    </row>
    <row r="46" spans="1:9" x14ac:dyDescent="0.25">
      <c r="A46" s="28"/>
      <c r="B46" s="165">
        <v>7211</v>
      </c>
      <c r="C46" s="162"/>
      <c r="D46" s="34" t="s">
        <v>143</v>
      </c>
      <c r="E46" s="35">
        <v>4869.9799999999996</v>
      </c>
      <c r="F46" s="35">
        <v>1327.23</v>
      </c>
      <c r="G46" s="35">
        <v>2293.66</v>
      </c>
      <c r="H46" s="194">
        <f t="shared" si="0"/>
        <v>47.097934693776978</v>
      </c>
      <c r="I46" s="27"/>
    </row>
    <row r="47" spans="1:9" x14ac:dyDescent="0.25">
      <c r="A47" s="28"/>
      <c r="B47" s="164">
        <v>723</v>
      </c>
      <c r="C47" s="162"/>
      <c r="D47" s="31" t="s">
        <v>145</v>
      </c>
      <c r="E47" s="77">
        <f>E48</f>
        <v>306.58999999999997</v>
      </c>
      <c r="F47" s="77"/>
      <c r="G47" s="77">
        <f>G48</f>
        <v>0</v>
      </c>
      <c r="H47" s="27">
        <f t="shared" si="0"/>
        <v>0</v>
      </c>
      <c r="I47" s="27"/>
    </row>
    <row r="48" spans="1:9" x14ac:dyDescent="0.25">
      <c r="A48" s="28"/>
      <c r="B48" s="165">
        <v>7231</v>
      </c>
      <c r="C48" s="162"/>
      <c r="D48" s="34" t="s">
        <v>146</v>
      </c>
      <c r="E48" s="35">
        <v>306.58999999999997</v>
      </c>
      <c r="F48" s="35"/>
      <c r="G48" s="35">
        <v>0</v>
      </c>
      <c r="H48" s="194">
        <f t="shared" si="0"/>
        <v>0</v>
      </c>
      <c r="I48" s="27"/>
    </row>
    <row r="49" spans="1:9" ht="30" x14ac:dyDescent="0.25">
      <c r="A49" s="36"/>
      <c r="B49" s="36"/>
      <c r="C49" s="38">
        <v>71</v>
      </c>
      <c r="D49" s="39" t="s">
        <v>181</v>
      </c>
      <c r="E49" s="40">
        <f>E44</f>
        <v>5176.57</v>
      </c>
      <c r="F49" s="40">
        <f>F44</f>
        <v>1327.23</v>
      </c>
      <c r="G49" s="40">
        <f>G44</f>
        <v>2293.66</v>
      </c>
      <c r="H49" s="40">
        <f t="shared" si="0"/>
        <v>44.308489984680975</v>
      </c>
      <c r="I49" s="40"/>
    </row>
    <row r="50" spans="1:9" x14ac:dyDescent="0.25">
      <c r="A50" s="251" t="s">
        <v>52</v>
      </c>
      <c r="B50" s="251"/>
      <c r="C50" s="251"/>
      <c r="D50" s="251"/>
      <c r="E50" s="56">
        <f>E43+E5</f>
        <v>12940991.420000002</v>
      </c>
      <c r="F50" s="56">
        <f>F43+F5</f>
        <v>28615124.420000002</v>
      </c>
      <c r="G50" s="56">
        <f>G43+G5</f>
        <v>14505469.689999999</v>
      </c>
      <c r="H50" s="27">
        <f t="shared" si="0"/>
        <v>112.08932313780946</v>
      </c>
      <c r="I50" s="27">
        <f t="shared" si="1"/>
        <v>50.691618450072774</v>
      </c>
    </row>
    <row r="51" spans="1:9" x14ac:dyDescent="0.25">
      <c r="A51" s="57"/>
      <c r="B51" s="57"/>
      <c r="C51" s="57"/>
      <c r="D51" s="57"/>
      <c r="E51" s="58"/>
      <c r="F51" s="58"/>
      <c r="G51" s="58"/>
      <c r="H51" s="59"/>
      <c r="I51" s="59"/>
    </row>
    <row r="52" spans="1:9" x14ac:dyDescent="0.25">
      <c r="A52" s="252" t="s">
        <v>53</v>
      </c>
      <c r="B52" s="253"/>
      <c r="C52" s="253"/>
      <c r="D52" s="253"/>
      <c r="E52" s="253"/>
      <c r="F52" s="253"/>
      <c r="G52" s="253"/>
      <c r="H52" s="253"/>
      <c r="I52" s="253"/>
    </row>
    <row r="53" spans="1:9" ht="45" x14ac:dyDescent="0.25">
      <c r="A53" s="20" t="s">
        <v>23</v>
      </c>
      <c r="B53" s="20" t="s">
        <v>125</v>
      </c>
      <c r="C53" s="20" t="s">
        <v>24</v>
      </c>
      <c r="D53" s="55" t="s">
        <v>25</v>
      </c>
      <c r="E53" s="60" t="s">
        <v>187</v>
      </c>
      <c r="F53" s="60" t="s">
        <v>126</v>
      </c>
      <c r="G53" s="60" t="s">
        <v>188</v>
      </c>
      <c r="H53" s="20" t="s">
        <v>26</v>
      </c>
      <c r="I53" s="20" t="s">
        <v>26</v>
      </c>
    </row>
    <row r="54" spans="1:9" x14ac:dyDescent="0.25">
      <c r="A54" s="246">
        <v>1</v>
      </c>
      <c r="B54" s="246"/>
      <c r="C54" s="246"/>
      <c r="D54" s="246"/>
      <c r="E54" s="22">
        <v>2</v>
      </c>
      <c r="F54" s="23">
        <v>3</v>
      </c>
      <c r="G54" s="23">
        <v>4</v>
      </c>
      <c r="H54" s="22" t="s">
        <v>27</v>
      </c>
      <c r="I54" s="24" t="s">
        <v>28</v>
      </c>
    </row>
    <row r="55" spans="1:9" x14ac:dyDescent="0.25">
      <c r="A55" s="21">
        <v>9</v>
      </c>
      <c r="B55" s="21"/>
      <c r="C55" s="21"/>
      <c r="D55" s="26" t="s">
        <v>54</v>
      </c>
      <c r="E55" s="25">
        <f>SUM(E56)</f>
        <v>0</v>
      </c>
      <c r="F55" s="25">
        <f t="shared" ref="F55:G57" si="4">SUM(F56)</f>
        <v>132722.81</v>
      </c>
      <c r="G55" s="25">
        <f t="shared" si="4"/>
        <v>0</v>
      </c>
      <c r="H55" s="27"/>
      <c r="I55" s="27">
        <f>SUM(G55/F55*100)</f>
        <v>0</v>
      </c>
    </row>
    <row r="56" spans="1:9" x14ac:dyDescent="0.25">
      <c r="A56" s="21"/>
      <c r="B56" s="30">
        <v>92</v>
      </c>
      <c r="C56" s="21"/>
      <c r="D56" s="26" t="s">
        <v>55</v>
      </c>
      <c r="E56" s="25">
        <f>SUM(E57)</f>
        <v>0</v>
      </c>
      <c r="F56" s="25">
        <f t="shared" si="4"/>
        <v>132722.81</v>
      </c>
      <c r="G56" s="25">
        <f t="shared" si="4"/>
        <v>0</v>
      </c>
      <c r="H56" s="27"/>
      <c r="I56" s="27">
        <f t="shared" ref="I56:I59" si="5">SUM(G56/F56*100)</f>
        <v>0</v>
      </c>
    </row>
    <row r="57" spans="1:9" x14ac:dyDescent="0.25">
      <c r="A57" s="21"/>
      <c r="B57" s="30">
        <v>922</v>
      </c>
      <c r="C57" s="21"/>
      <c r="D57" s="61" t="s">
        <v>56</v>
      </c>
      <c r="E57" s="25">
        <f>SUM(E58)</f>
        <v>0</v>
      </c>
      <c r="F57" s="25">
        <f t="shared" si="4"/>
        <v>132722.81</v>
      </c>
      <c r="G57" s="25">
        <f t="shared" si="4"/>
        <v>0</v>
      </c>
      <c r="H57" s="27"/>
      <c r="I57" s="27">
        <f t="shared" si="5"/>
        <v>0</v>
      </c>
    </row>
    <row r="58" spans="1:9" x14ac:dyDescent="0.25">
      <c r="A58" s="62"/>
      <c r="B58" s="45">
        <v>9221</v>
      </c>
      <c r="C58" s="62"/>
      <c r="D58" s="63" t="s">
        <v>57</v>
      </c>
      <c r="E58" s="46">
        <f>SUM(E59:E59)</f>
        <v>0</v>
      </c>
      <c r="F58" s="46">
        <f>SUM(F59:F59)</f>
        <v>132722.81</v>
      </c>
      <c r="G58" s="46">
        <f>SUM(G59:G59)</f>
        <v>0</v>
      </c>
      <c r="H58" s="64"/>
      <c r="I58" s="64">
        <f t="shared" si="5"/>
        <v>0</v>
      </c>
    </row>
    <row r="59" spans="1:9" x14ac:dyDescent="0.25">
      <c r="A59" s="65"/>
      <c r="B59" s="66"/>
      <c r="C59" s="65">
        <v>93</v>
      </c>
      <c r="D59" s="67" t="s">
        <v>58</v>
      </c>
      <c r="E59" s="68">
        <v>0</v>
      </c>
      <c r="F59" s="68">
        <v>132722.81</v>
      </c>
      <c r="G59" s="68">
        <f>SUM([1]POSEBNI_DIO_!D66)</f>
        <v>0</v>
      </c>
      <c r="H59" s="69"/>
      <c r="I59" s="69">
        <f t="shared" si="5"/>
        <v>0</v>
      </c>
    </row>
    <row r="60" spans="1:9" ht="65.25" customHeight="1" x14ac:dyDescent="0.25">
      <c r="A60" s="57"/>
      <c r="B60" s="57"/>
      <c r="C60" s="57"/>
      <c r="D60" s="57"/>
      <c r="E60" s="58"/>
      <c r="F60" s="58"/>
      <c r="G60" s="58"/>
      <c r="H60" s="59"/>
      <c r="I60" s="59"/>
    </row>
    <row r="61" spans="1:9" x14ac:dyDescent="0.25">
      <c r="A61" s="70"/>
      <c r="B61" s="57"/>
      <c r="C61" s="57"/>
      <c r="D61" s="57"/>
      <c r="E61" s="57"/>
      <c r="F61" s="57"/>
      <c r="G61" s="57"/>
      <c r="H61" s="59"/>
      <c r="I61" s="59"/>
    </row>
    <row r="62" spans="1:9" ht="33.75" customHeight="1" x14ac:dyDescent="0.25">
      <c r="A62" s="244" t="s">
        <v>59</v>
      </c>
      <c r="B62" s="245"/>
      <c r="C62" s="245"/>
      <c r="D62" s="245"/>
      <c r="E62" s="245"/>
      <c r="F62" s="245"/>
      <c r="G62" s="245"/>
      <c r="H62" s="245"/>
      <c r="I62" s="245"/>
    </row>
    <row r="63" spans="1:9" ht="45" x14ac:dyDescent="0.25">
      <c r="A63" s="20" t="s">
        <v>23</v>
      </c>
      <c r="B63" s="20" t="s">
        <v>125</v>
      </c>
      <c r="C63" s="20" t="s">
        <v>24</v>
      </c>
      <c r="D63" s="21" t="s">
        <v>25</v>
      </c>
      <c r="E63" s="1" t="s">
        <v>189</v>
      </c>
      <c r="F63" s="1" t="s">
        <v>126</v>
      </c>
      <c r="G63" s="1" t="s">
        <v>190</v>
      </c>
      <c r="H63" s="20" t="s">
        <v>26</v>
      </c>
      <c r="I63" s="20" t="s">
        <v>26</v>
      </c>
    </row>
    <row r="64" spans="1:9" x14ac:dyDescent="0.25">
      <c r="A64" s="246">
        <v>1</v>
      </c>
      <c r="B64" s="246"/>
      <c r="C64" s="246"/>
      <c r="D64" s="246"/>
      <c r="E64" s="22">
        <v>2</v>
      </c>
      <c r="F64" s="23">
        <v>3</v>
      </c>
      <c r="G64" s="23">
        <v>4</v>
      </c>
      <c r="H64" s="22" t="s">
        <v>27</v>
      </c>
      <c r="I64" s="24" t="s">
        <v>28</v>
      </c>
    </row>
    <row r="65" spans="1:9" x14ac:dyDescent="0.25">
      <c r="A65" s="71">
        <v>3</v>
      </c>
      <c r="B65" s="167"/>
      <c r="C65" s="72"/>
      <c r="D65" s="73" t="s">
        <v>60</v>
      </c>
      <c r="E65" s="196">
        <f>E66+E69+E76+E80+E89+E120+E124+E130+E136+E141+E145</f>
        <v>13667619.250000002</v>
      </c>
      <c r="F65" s="196">
        <f>F66+F69+F76+F80+F89+F120+F124+F130+F136+F141+F145</f>
        <v>27293184.680000007</v>
      </c>
      <c r="G65" s="196">
        <f>G66+G69+G76+G80+G89+G120+G124+G130+G136+G141+G145</f>
        <v>15075723.85</v>
      </c>
      <c r="H65" s="197">
        <f t="shared" ref="H65:H150" si="6">SUM(G65/E65*100)</f>
        <v>110.30248629438515</v>
      </c>
      <c r="I65" s="197">
        <f t="shared" ref="I65:I144" si="7">SUM(G65/F65*100)</f>
        <v>55.236221154679832</v>
      </c>
    </row>
    <row r="66" spans="1:9" x14ac:dyDescent="0.25">
      <c r="A66" s="74"/>
      <c r="B66" s="168">
        <v>31</v>
      </c>
      <c r="C66" s="74"/>
      <c r="D66" s="75" t="s">
        <v>61</v>
      </c>
      <c r="E66" s="198">
        <f>E67</f>
        <v>13850.77</v>
      </c>
      <c r="F66" s="198">
        <f>F67</f>
        <v>42205.85</v>
      </c>
      <c r="G66" s="198">
        <f>G67</f>
        <v>15574.27</v>
      </c>
      <c r="H66" s="199">
        <f>SUM(G66/E66*100)</f>
        <v>112.44335152486107</v>
      </c>
      <c r="I66" s="199">
        <f>SUM(G66/F66*100)</f>
        <v>36.900737693945274</v>
      </c>
    </row>
    <row r="67" spans="1:9" x14ac:dyDescent="0.25">
      <c r="A67" s="76"/>
      <c r="B67" s="164">
        <v>312</v>
      </c>
      <c r="C67" s="76"/>
      <c r="D67" s="47" t="s">
        <v>149</v>
      </c>
      <c r="E67" s="200">
        <f>E68</f>
        <v>13850.77</v>
      </c>
      <c r="F67" s="197">
        <v>42205.85</v>
      </c>
      <c r="G67" s="200">
        <f>G68</f>
        <v>15574.27</v>
      </c>
      <c r="H67" s="50">
        <f>G67/E67*100</f>
        <v>112.44335152486107</v>
      </c>
      <c r="I67" s="197">
        <f>SUM(G67/F67*100)</f>
        <v>36.900737693945274</v>
      </c>
    </row>
    <row r="68" spans="1:9" x14ac:dyDescent="0.25">
      <c r="A68" s="76"/>
      <c r="B68" s="169">
        <v>3121</v>
      </c>
      <c r="C68" s="76"/>
      <c r="D68" s="76" t="s">
        <v>149</v>
      </c>
      <c r="E68" s="201">
        <v>13850.77</v>
      </c>
      <c r="F68" s="201"/>
      <c r="G68" s="201">
        <v>15574.27</v>
      </c>
      <c r="H68" s="175">
        <f>G68/E68*100</f>
        <v>112.44335152486107</v>
      </c>
      <c r="I68" s="50"/>
    </row>
    <row r="69" spans="1:9" x14ac:dyDescent="0.25">
      <c r="A69" s="74"/>
      <c r="B69" s="168">
        <v>32</v>
      </c>
      <c r="C69" s="74"/>
      <c r="D69" s="75" t="s">
        <v>67</v>
      </c>
      <c r="E69" s="198">
        <f>E70+E72</f>
        <v>217294.41999999998</v>
      </c>
      <c r="F69" s="198">
        <f>F70+F72</f>
        <v>503019.44</v>
      </c>
      <c r="G69" s="198">
        <f>G70+G72</f>
        <v>268295.34000000003</v>
      </c>
      <c r="H69" s="199">
        <f t="shared" ref="H69:H93" si="8">SUM(G69/E69*100)</f>
        <v>123.47088342167278</v>
      </c>
      <c r="I69" s="199">
        <f>SUM(G69/F69*100)</f>
        <v>53.336972423968355</v>
      </c>
    </row>
    <row r="70" spans="1:9" x14ac:dyDescent="0.25">
      <c r="A70" s="47"/>
      <c r="B70" s="166">
        <v>322</v>
      </c>
      <c r="C70" s="47"/>
      <c r="D70" s="47" t="s">
        <v>72</v>
      </c>
      <c r="E70" s="50">
        <f>E71</f>
        <v>33955.31</v>
      </c>
      <c r="F70" s="50">
        <v>69015.86</v>
      </c>
      <c r="G70" s="50">
        <f>G71</f>
        <v>60096.02</v>
      </c>
      <c r="H70" s="197">
        <f t="shared" si="8"/>
        <v>176.98563199688061</v>
      </c>
      <c r="I70" s="197">
        <f>SUM(G70/F70*100)</f>
        <v>87.075666375815644</v>
      </c>
    </row>
    <row r="71" spans="1:9" x14ac:dyDescent="0.25">
      <c r="A71" s="76"/>
      <c r="B71" s="169">
        <v>3224</v>
      </c>
      <c r="C71" s="76"/>
      <c r="D71" s="76" t="s">
        <v>75</v>
      </c>
      <c r="E71" s="201">
        <v>33955.31</v>
      </c>
      <c r="F71" s="201"/>
      <c r="G71" s="201">
        <v>60096.02</v>
      </c>
      <c r="H71" s="201">
        <f t="shared" si="8"/>
        <v>176.98563199688061</v>
      </c>
      <c r="I71" s="201"/>
    </row>
    <row r="72" spans="1:9" x14ac:dyDescent="0.25">
      <c r="A72" s="76"/>
      <c r="B72" s="164">
        <v>323</v>
      </c>
      <c r="C72" s="28"/>
      <c r="D72" s="81" t="s">
        <v>78</v>
      </c>
      <c r="E72" s="50">
        <f>E73+E74</f>
        <v>183339.11</v>
      </c>
      <c r="F72" s="50">
        <v>434003.58</v>
      </c>
      <c r="G72" s="50">
        <f>G73+G74</f>
        <v>208199.32</v>
      </c>
      <c r="H72" s="197">
        <f t="shared" si="8"/>
        <v>113.55968729203498</v>
      </c>
      <c r="I72" s="197">
        <f>SUM(G72/F72*100)</f>
        <v>47.971797836321997</v>
      </c>
    </row>
    <row r="73" spans="1:9" x14ac:dyDescent="0.25">
      <c r="A73" s="76"/>
      <c r="B73" s="165">
        <v>3232</v>
      </c>
      <c r="C73" s="33"/>
      <c r="D73" s="82" t="s">
        <v>80</v>
      </c>
      <c r="E73" s="201">
        <v>101143.22</v>
      </c>
      <c r="F73" s="201"/>
      <c r="G73" s="201">
        <v>122418.56</v>
      </c>
      <c r="H73" s="201">
        <f t="shared" si="8"/>
        <v>121.03486521390164</v>
      </c>
      <c r="I73" s="201"/>
    </row>
    <row r="74" spans="1:9" x14ac:dyDescent="0.25">
      <c r="A74" s="76"/>
      <c r="B74" s="165">
        <v>3238</v>
      </c>
      <c r="C74" s="33"/>
      <c r="D74" s="82" t="s">
        <v>82</v>
      </c>
      <c r="E74" s="201">
        <v>82195.89</v>
      </c>
      <c r="F74" s="201"/>
      <c r="G74" s="201">
        <v>85780.76</v>
      </c>
      <c r="H74" s="201">
        <f t="shared" si="8"/>
        <v>104.36137378645087</v>
      </c>
      <c r="I74" s="201"/>
    </row>
    <row r="75" spans="1:9" x14ac:dyDescent="0.25">
      <c r="A75" s="78"/>
      <c r="B75" s="170"/>
      <c r="C75" s="172">
        <v>11</v>
      </c>
      <c r="D75" s="80" t="s">
        <v>71</v>
      </c>
      <c r="E75" s="202">
        <f>SUM(E66,E69)</f>
        <v>231145.18999999997</v>
      </c>
      <c r="F75" s="202">
        <f>SUM(F66,F69)</f>
        <v>545225.29</v>
      </c>
      <c r="G75" s="202">
        <f>SUM(G66,G69)</f>
        <v>283869.61000000004</v>
      </c>
      <c r="H75" s="203">
        <f t="shared" si="8"/>
        <v>122.81008746061299</v>
      </c>
      <c r="I75" s="203">
        <f t="shared" si="7"/>
        <v>52.064644690271066</v>
      </c>
    </row>
    <row r="76" spans="1:9" x14ac:dyDescent="0.25">
      <c r="A76" s="74"/>
      <c r="B76" s="168">
        <v>32</v>
      </c>
      <c r="C76" s="74"/>
      <c r="D76" s="75" t="s">
        <v>67</v>
      </c>
      <c r="E76" s="198">
        <f>SUM(E77)</f>
        <v>89629.18</v>
      </c>
      <c r="F76" s="198">
        <f>SUM(F77)</f>
        <v>132855.53</v>
      </c>
      <c r="G76" s="198">
        <f>SUM(G77)</f>
        <v>105117.29</v>
      </c>
      <c r="H76" s="199">
        <f t="shared" si="8"/>
        <v>117.2802094139431</v>
      </c>
      <c r="I76" s="199">
        <f>SUM(G76/F76*100)</f>
        <v>79.121501378226398</v>
      </c>
    </row>
    <row r="77" spans="1:9" x14ac:dyDescent="0.25">
      <c r="A77" s="47"/>
      <c r="B77" s="164">
        <v>323</v>
      </c>
      <c r="C77" s="28"/>
      <c r="D77" s="81" t="s">
        <v>78</v>
      </c>
      <c r="E77" s="25">
        <f>E78</f>
        <v>89629.18</v>
      </c>
      <c r="F77" s="25">
        <v>132855.53</v>
      </c>
      <c r="G77" s="25">
        <f>G78</f>
        <v>105117.29</v>
      </c>
      <c r="H77" s="197">
        <f t="shared" si="8"/>
        <v>117.2802094139431</v>
      </c>
      <c r="I77" s="197">
        <f>SUM(G77/F77*100)</f>
        <v>79.121501378226398</v>
      </c>
    </row>
    <row r="78" spans="1:9" x14ac:dyDescent="0.25">
      <c r="A78" s="76"/>
      <c r="B78" s="169">
        <v>3239</v>
      </c>
      <c r="C78" s="76"/>
      <c r="D78" s="82" t="s">
        <v>83</v>
      </c>
      <c r="E78" s="46">
        <v>89629.18</v>
      </c>
      <c r="F78" s="46"/>
      <c r="G78" s="46">
        <v>105117.29</v>
      </c>
      <c r="H78" s="201">
        <f t="shared" si="8"/>
        <v>117.2802094139431</v>
      </c>
      <c r="I78" s="201"/>
    </row>
    <row r="79" spans="1:9" x14ac:dyDescent="0.25">
      <c r="A79" s="78"/>
      <c r="B79" s="170"/>
      <c r="C79" s="172">
        <v>31</v>
      </c>
      <c r="D79" s="80" t="s">
        <v>76</v>
      </c>
      <c r="E79" s="202">
        <f>E76</f>
        <v>89629.18</v>
      </c>
      <c r="F79" s="202">
        <f>F76</f>
        <v>132855.53</v>
      </c>
      <c r="G79" s="202">
        <f>G76</f>
        <v>105117.29</v>
      </c>
      <c r="H79" s="203">
        <f t="shared" si="8"/>
        <v>117.2802094139431</v>
      </c>
      <c r="I79" s="203">
        <f t="shared" si="7"/>
        <v>79.121501378226398</v>
      </c>
    </row>
    <row r="80" spans="1:9" x14ac:dyDescent="0.25">
      <c r="A80" s="74"/>
      <c r="B80" s="168">
        <v>31</v>
      </c>
      <c r="C80" s="74"/>
      <c r="D80" s="75" t="s">
        <v>61</v>
      </c>
      <c r="E80" s="198">
        <f>E81+E85+E87</f>
        <v>8221709.6399999997</v>
      </c>
      <c r="F80" s="198">
        <f>F81+F85+F87</f>
        <v>17442696.920000002</v>
      </c>
      <c r="G80" s="198">
        <f>G81+G85+G87</f>
        <v>9396727.7799999993</v>
      </c>
      <c r="H80" s="199">
        <f t="shared" si="8"/>
        <v>114.29165211920571</v>
      </c>
      <c r="I80" s="199">
        <f>SUM(G80/F80*100)</f>
        <v>53.871989080000581</v>
      </c>
    </row>
    <row r="81" spans="1:9" x14ac:dyDescent="0.25">
      <c r="A81" s="47"/>
      <c r="B81" s="166">
        <v>311</v>
      </c>
      <c r="C81" s="76"/>
      <c r="D81" s="47" t="s">
        <v>62</v>
      </c>
      <c r="E81" s="50">
        <f>SUM(E82:E84)</f>
        <v>7081607.3600000003</v>
      </c>
      <c r="F81" s="50">
        <v>14732231.73</v>
      </c>
      <c r="G81" s="50">
        <f>SUM(G82:G84)</f>
        <v>8164435.1599999992</v>
      </c>
      <c r="H81" s="197">
        <f t="shared" si="8"/>
        <v>115.29070654377537</v>
      </c>
      <c r="I81" s="197">
        <f>SUM(G81/F81*100)</f>
        <v>55.41886191875696</v>
      </c>
    </row>
    <row r="82" spans="1:9" x14ac:dyDescent="0.25">
      <c r="A82" s="47"/>
      <c r="B82" s="169">
        <v>3111</v>
      </c>
      <c r="C82" s="76"/>
      <c r="D82" s="76" t="s">
        <v>63</v>
      </c>
      <c r="E82" s="201">
        <v>6178050.5300000003</v>
      </c>
      <c r="F82" s="201"/>
      <c r="G82" s="201">
        <v>7260697.5599999996</v>
      </c>
      <c r="H82" s="201">
        <f t="shared" si="8"/>
        <v>117.52408829844904</v>
      </c>
      <c r="I82" s="50"/>
    </row>
    <row r="83" spans="1:9" x14ac:dyDescent="0.25">
      <c r="A83" s="47"/>
      <c r="B83" s="169">
        <v>3113</v>
      </c>
      <c r="C83" s="76"/>
      <c r="D83" s="76" t="s">
        <v>147</v>
      </c>
      <c r="E83" s="201">
        <v>826726.22</v>
      </c>
      <c r="F83" s="201"/>
      <c r="G83" s="201">
        <v>844976.98</v>
      </c>
      <c r="H83" s="201">
        <f t="shared" si="8"/>
        <v>102.20759419000889</v>
      </c>
      <c r="I83" s="50"/>
    </row>
    <row r="84" spans="1:9" x14ac:dyDescent="0.25">
      <c r="A84" s="47"/>
      <c r="B84" s="169">
        <v>3114</v>
      </c>
      <c r="C84" s="76"/>
      <c r="D84" s="76" t="s">
        <v>148</v>
      </c>
      <c r="E84" s="201">
        <v>76830.61</v>
      </c>
      <c r="F84" s="201"/>
      <c r="G84" s="201">
        <v>58760.62</v>
      </c>
      <c r="H84" s="201">
        <f t="shared" si="8"/>
        <v>76.4807412045798</v>
      </c>
      <c r="I84" s="50"/>
    </row>
    <row r="85" spans="1:9" x14ac:dyDescent="0.25">
      <c r="A85" s="47"/>
      <c r="B85" s="164">
        <v>312</v>
      </c>
      <c r="C85" s="28"/>
      <c r="D85" s="81" t="s">
        <v>77</v>
      </c>
      <c r="E85" s="200">
        <f>E86</f>
        <v>79070.89</v>
      </c>
      <c r="F85" s="200">
        <v>427632.89</v>
      </c>
      <c r="G85" s="200">
        <f>G86</f>
        <v>93412.83</v>
      </c>
      <c r="H85" s="197">
        <f t="shared" si="8"/>
        <v>118.13807837498732</v>
      </c>
      <c r="I85" s="197">
        <f>SUM(G85/F85*100)</f>
        <v>21.844164044538296</v>
      </c>
    </row>
    <row r="86" spans="1:9" x14ac:dyDescent="0.25">
      <c r="A86" s="47"/>
      <c r="B86" s="169">
        <v>3121</v>
      </c>
      <c r="C86" s="76"/>
      <c r="D86" s="76" t="s">
        <v>149</v>
      </c>
      <c r="E86" s="201">
        <v>79070.89</v>
      </c>
      <c r="F86" s="201"/>
      <c r="G86" s="201">
        <v>93412.83</v>
      </c>
      <c r="H86" s="201">
        <f t="shared" si="8"/>
        <v>118.13807837498732</v>
      </c>
      <c r="I86" s="50"/>
    </row>
    <row r="87" spans="1:9" x14ac:dyDescent="0.25">
      <c r="A87" s="47"/>
      <c r="B87" s="164">
        <v>313</v>
      </c>
      <c r="C87" s="47"/>
      <c r="D87" s="47" t="s">
        <v>64</v>
      </c>
      <c r="E87" s="200">
        <f>SUM(E88:E88)</f>
        <v>1061031.3899999999</v>
      </c>
      <c r="F87" s="200">
        <v>2282832.2999999998</v>
      </c>
      <c r="G87" s="200">
        <f>SUM(G88:G88)</f>
        <v>1138879.79</v>
      </c>
      <c r="H87" s="197">
        <f t="shared" si="8"/>
        <v>107.33704966070799</v>
      </c>
      <c r="I87" s="197">
        <f>SUM(G87/F87*100)</f>
        <v>49.888894160118561</v>
      </c>
    </row>
    <row r="88" spans="1:9" x14ac:dyDescent="0.25">
      <c r="A88" s="47"/>
      <c r="B88" s="165">
        <v>3132</v>
      </c>
      <c r="C88" s="76"/>
      <c r="D88" s="76" t="s">
        <v>65</v>
      </c>
      <c r="E88" s="204">
        <v>1061031.3899999999</v>
      </c>
      <c r="F88" s="204"/>
      <c r="G88" s="204">
        <v>1138879.79</v>
      </c>
      <c r="H88" s="201">
        <f t="shared" si="8"/>
        <v>107.33704966070799</v>
      </c>
      <c r="I88" s="50"/>
    </row>
    <row r="89" spans="1:9" x14ac:dyDescent="0.25">
      <c r="A89" s="74"/>
      <c r="B89" s="168">
        <v>32</v>
      </c>
      <c r="C89" s="74"/>
      <c r="D89" s="75" t="s">
        <v>67</v>
      </c>
      <c r="E89" s="198">
        <f>E90+E95+E102+E112</f>
        <v>4277095.8100000005</v>
      </c>
      <c r="F89" s="198">
        <f>F90+F95+F102+F112</f>
        <v>8494127.0199999996</v>
      </c>
      <c r="G89" s="198">
        <f>G90+G95+G102+G112</f>
        <v>4762018.04</v>
      </c>
      <c r="H89" s="199">
        <f t="shared" si="8"/>
        <v>111.33765179789133</v>
      </c>
      <c r="I89" s="199">
        <f>SUM(G89/F89*100)</f>
        <v>56.062477389230281</v>
      </c>
    </row>
    <row r="90" spans="1:9" x14ac:dyDescent="0.25">
      <c r="A90" s="47"/>
      <c r="B90" s="164">
        <v>321</v>
      </c>
      <c r="C90" s="28"/>
      <c r="D90" s="81" t="s">
        <v>68</v>
      </c>
      <c r="E90" s="50">
        <f>E91+E92+E93+E94</f>
        <v>187015.48</v>
      </c>
      <c r="F90" s="50">
        <v>343353.91</v>
      </c>
      <c r="G90" s="50">
        <f>G91+G92+G93+G94</f>
        <v>217256.77</v>
      </c>
      <c r="H90" s="197">
        <f t="shared" si="8"/>
        <v>116.17047423026156</v>
      </c>
      <c r="I90" s="197">
        <f>SUM(G90/F90*100)</f>
        <v>63.274878681300009</v>
      </c>
    </row>
    <row r="91" spans="1:9" x14ac:dyDescent="0.25">
      <c r="A91" s="76"/>
      <c r="B91" s="165">
        <v>3211</v>
      </c>
      <c r="C91" s="33"/>
      <c r="D91" s="82" t="s">
        <v>69</v>
      </c>
      <c r="E91" s="201">
        <v>6119.48</v>
      </c>
      <c r="F91" s="201"/>
      <c r="G91" s="201">
        <v>14061.84</v>
      </c>
      <c r="H91" s="201">
        <f t="shared" si="8"/>
        <v>229.78815193447812</v>
      </c>
      <c r="I91" s="201"/>
    </row>
    <row r="92" spans="1:9" x14ac:dyDescent="0.25">
      <c r="A92" s="76"/>
      <c r="B92" s="165">
        <v>3212</v>
      </c>
      <c r="C92" s="33"/>
      <c r="D92" s="34" t="s">
        <v>70</v>
      </c>
      <c r="E92" s="201">
        <v>172844.61</v>
      </c>
      <c r="F92" s="201"/>
      <c r="G92" s="201">
        <v>195794.21</v>
      </c>
      <c r="H92" s="201">
        <f t="shared" si="8"/>
        <v>113.27759077937114</v>
      </c>
      <c r="I92" s="50"/>
    </row>
    <row r="93" spans="1:9" x14ac:dyDescent="0.25">
      <c r="A93" s="76"/>
      <c r="B93" s="165">
        <v>3213</v>
      </c>
      <c r="C93" s="33"/>
      <c r="D93" s="34" t="s">
        <v>150</v>
      </c>
      <c r="E93" s="201">
        <v>8051.39</v>
      </c>
      <c r="F93" s="201"/>
      <c r="G93" s="201">
        <v>6979.52</v>
      </c>
      <c r="H93" s="201">
        <f t="shared" si="8"/>
        <v>86.687143462184792</v>
      </c>
      <c r="I93" s="50"/>
    </row>
    <row r="94" spans="1:9" x14ac:dyDescent="0.25">
      <c r="A94" s="76"/>
      <c r="B94" s="165">
        <v>3214</v>
      </c>
      <c r="C94" s="33"/>
      <c r="D94" s="34" t="s">
        <v>161</v>
      </c>
      <c r="E94" s="201">
        <v>0</v>
      </c>
      <c r="F94" s="201"/>
      <c r="G94" s="201">
        <v>421.2</v>
      </c>
      <c r="H94" s="201"/>
      <c r="I94" s="50"/>
    </row>
    <row r="95" spans="1:9" x14ac:dyDescent="0.25">
      <c r="A95" s="47"/>
      <c r="B95" s="164">
        <v>322</v>
      </c>
      <c r="C95" s="28"/>
      <c r="D95" s="81" t="s">
        <v>72</v>
      </c>
      <c r="E95" s="50">
        <f>E96+E97+E98+E99+E100+E101</f>
        <v>3504340.39</v>
      </c>
      <c r="F95" s="50">
        <v>7114473.4199999999</v>
      </c>
      <c r="G95" s="50">
        <f>G96+G97+G98+G99+G100+G101</f>
        <v>3858881.64</v>
      </c>
      <c r="H95" s="197">
        <f t="shared" ref="H95:H114" si="9">SUM(G95/E95*100)</f>
        <v>110.11720354026453</v>
      </c>
      <c r="I95" s="197">
        <f>SUM(G95/F95*100)</f>
        <v>54.239877109555636</v>
      </c>
    </row>
    <row r="96" spans="1:9" x14ac:dyDescent="0.25">
      <c r="A96" s="76"/>
      <c r="B96" s="165">
        <v>3221</v>
      </c>
      <c r="C96" s="33"/>
      <c r="D96" s="82" t="s">
        <v>73</v>
      </c>
      <c r="E96" s="201">
        <v>36326.43</v>
      </c>
      <c r="F96" s="201"/>
      <c r="G96" s="201">
        <v>49559.1</v>
      </c>
      <c r="H96" s="201">
        <f t="shared" si="9"/>
        <v>136.42711381217475</v>
      </c>
      <c r="I96" s="201"/>
    </row>
    <row r="97" spans="1:9" x14ac:dyDescent="0.25">
      <c r="A97" s="76"/>
      <c r="B97" s="165">
        <v>3222</v>
      </c>
      <c r="C97" s="33"/>
      <c r="D97" s="82" t="s">
        <v>151</v>
      </c>
      <c r="E97" s="201">
        <v>3207245.59</v>
      </c>
      <c r="F97" s="201"/>
      <c r="G97" s="201">
        <v>3524452.29</v>
      </c>
      <c r="H97" s="201">
        <f t="shared" si="9"/>
        <v>109.89031525958073</v>
      </c>
      <c r="I97" s="201"/>
    </row>
    <row r="98" spans="1:9" x14ac:dyDescent="0.25">
      <c r="A98" s="76"/>
      <c r="B98" s="165">
        <v>3223</v>
      </c>
      <c r="C98" s="33"/>
      <c r="D98" s="82" t="s">
        <v>74</v>
      </c>
      <c r="E98" s="201">
        <v>233867.46</v>
      </c>
      <c r="F98" s="201"/>
      <c r="G98" s="201">
        <v>257480.65</v>
      </c>
      <c r="H98" s="201">
        <f t="shared" si="9"/>
        <v>110.09682578328767</v>
      </c>
      <c r="I98" s="201"/>
    </row>
    <row r="99" spans="1:9" x14ac:dyDescent="0.25">
      <c r="A99" s="76"/>
      <c r="B99" s="165">
        <v>3224</v>
      </c>
      <c r="C99" s="33"/>
      <c r="D99" s="34" t="s">
        <v>75</v>
      </c>
      <c r="E99" s="201">
        <v>17005.41</v>
      </c>
      <c r="F99" s="201"/>
      <c r="G99" s="201">
        <v>18725</v>
      </c>
      <c r="H99" s="201">
        <f t="shared" si="9"/>
        <v>110.11201729332018</v>
      </c>
      <c r="I99" s="50"/>
    </row>
    <row r="100" spans="1:9" x14ac:dyDescent="0.25">
      <c r="A100" s="76"/>
      <c r="B100" s="165">
        <v>3225</v>
      </c>
      <c r="C100" s="33"/>
      <c r="D100" s="34" t="s">
        <v>152</v>
      </c>
      <c r="E100" s="201">
        <v>9648.5400000000009</v>
      </c>
      <c r="F100" s="201"/>
      <c r="G100" s="201">
        <v>8354.4500000000007</v>
      </c>
      <c r="H100" s="201">
        <f t="shared" si="9"/>
        <v>86.587711715969462</v>
      </c>
      <c r="I100" s="50"/>
    </row>
    <row r="101" spans="1:9" x14ac:dyDescent="0.25">
      <c r="A101" s="76"/>
      <c r="B101" s="165">
        <v>3227</v>
      </c>
      <c r="C101" s="33"/>
      <c r="D101" s="34" t="s">
        <v>153</v>
      </c>
      <c r="E101" s="201">
        <v>246.96</v>
      </c>
      <c r="F101" s="201"/>
      <c r="G101" s="201">
        <v>310.14999999999998</v>
      </c>
      <c r="H101" s="201">
        <f t="shared" si="9"/>
        <v>125.58713961775186</v>
      </c>
      <c r="I101" s="50"/>
    </row>
    <row r="102" spans="1:9" x14ac:dyDescent="0.25">
      <c r="A102" s="47"/>
      <c r="B102" s="164">
        <v>323</v>
      </c>
      <c r="C102" s="28"/>
      <c r="D102" s="81" t="s">
        <v>78</v>
      </c>
      <c r="E102" s="50">
        <f>E103+E104+E105+E106+E107+E108+E109+E110+E111</f>
        <v>504231.25</v>
      </c>
      <c r="F102" s="50">
        <v>961045.86</v>
      </c>
      <c r="G102" s="50">
        <f>G103+G104+G105+G106+G107+G108+G109+G110+G111</f>
        <v>580341.29</v>
      </c>
      <c r="H102" s="197">
        <f t="shared" si="9"/>
        <v>115.09427271713129</v>
      </c>
      <c r="I102" s="197">
        <f>SUM(G102/F102*100)</f>
        <v>60.386430466492001</v>
      </c>
    </row>
    <row r="103" spans="1:9" x14ac:dyDescent="0.25">
      <c r="A103" s="76"/>
      <c r="B103" s="165">
        <v>3231</v>
      </c>
      <c r="C103" s="33"/>
      <c r="D103" s="82" t="s">
        <v>79</v>
      </c>
      <c r="E103" s="201">
        <v>10411.25</v>
      </c>
      <c r="F103" s="201"/>
      <c r="G103" s="201">
        <v>9338.23</v>
      </c>
      <c r="H103" s="201">
        <f t="shared" si="9"/>
        <v>89.693648697322601</v>
      </c>
      <c r="I103" s="201"/>
    </row>
    <row r="104" spans="1:9" x14ac:dyDescent="0.25">
      <c r="A104" s="76"/>
      <c r="B104" s="165">
        <v>3232</v>
      </c>
      <c r="C104" s="33"/>
      <c r="D104" s="82" t="s">
        <v>80</v>
      </c>
      <c r="E104" s="201">
        <v>2040.94</v>
      </c>
      <c r="F104" s="201"/>
      <c r="G104" s="201">
        <v>1847.02</v>
      </c>
      <c r="H104" s="201">
        <f t="shared" si="9"/>
        <v>90.498495791155051</v>
      </c>
      <c r="I104" s="201"/>
    </row>
    <row r="105" spans="1:9" x14ac:dyDescent="0.25">
      <c r="A105" s="76"/>
      <c r="B105" s="165">
        <v>3233</v>
      </c>
      <c r="C105" s="33"/>
      <c r="D105" s="82" t="s">
        <v>154</v>
      </c>
      <c r="E105" s="201">
        <v>4954.68</v>
      </c>
      <c r="F105" s="201"/>
      <c r="G105" s="201">
        <v>3830.11</v>
      </c>
      <c r="H105" s="201">
        <f t="shared" si="9"/>
        <v>77.302873243075226</v>
      </c>
      <c r="I105" s="201"/>
    </row>
    <row r="106" spans="1:9" x14ac:dyDescent="0.25">
      <c r="A106" s="76"/>
      <c r="B106" s="165">
        <v>3234</v>
      </c>
      <c r="C106" s="33"/>
      <c r="D106" s="82" t="s">
        <v>81</v>
      </c>
      <c r="E106" s="201">
        <v>131773.44</v>
      </c>
      <c r="F106" s="201"/>
      <c r="G106" s="201">
        <v>125664.13</v>
      </c>
      <c r="H106" s="201">
        <f t="shared" si="9"/>
        <v>95.363777404612037</v>
      </c>
      <c r="I106" s="201"/>
    </row>
    <row r="107" spans="1:9" x14ac:dyDescent="0.25">
      <c r="A107" s="76"/>
      <c r="B107" s="165">
        <v>3235</v>
      </c>
      <c r="C107" s="33"/>
      <c r="D107" s="82" t="s">
        <v>155</v>
      </c>
      <c r="E107" s="201">
        <v>4452.4399999999996</v>
      </c>
      <c r="F107" s="201"/>
      <c r="G107" s="201">
        <v>6714.31</v>
      </c>
      <c r="H107" s="201">
        <f t="shared" si="9"/>
        <v>150.80068456846135</v>
      </c>
      <c r="I107" s="201"/>
    </row>
    <row r="108" spans="1:9" x14ac:dyDescent="0.25">
      <c r="A108" s="76"/>
      <c r="B108" s="165">
        <v>3236</v>
      </c>
      <c r="C108" s="33"/>
      <c r="D108" s="82" t="s">
        <v>156</v>
      </c>
      <c r="E108" s="201">
        <v>58533.55</v>
      </c>
      <c r="F108" s="201"/>
      <c r="G108" s="201">
        <v>87539.07</v>
      </c>
      <c r="H108" s="201">
        <f t="shared" si="9"/>
        <v>149.55366623073434</v>
      </c>
      <c r="I108" s="201"/>
    </row>
    <row r="109" spans="1:9" x14ac:dyDescent="0.25">
      <c r="A109" s="76"/>
      <c r="B109" s="165">
        <v>3237</v>
      </c>
      <c r="C109" s="33"/>
      <c r="D109" s="82" t="s">
        <v>157</v>
      </c>
      <c r="E109" s="205">
        <v>234164.09</v>
      </c>
      <c r="F109" s="201"/>
      <c r="G109" s="201">
        <v>290162.09000000003</v>
      </c>
      <c r="H109" s="201">
        <f t="shared" si="9"/>
        <v>123.91399979390523</v>
      </c>
      <c r="I109" s="201"/>
    </row>
    <row r="110" spans="1:9" x14ac:dyDescent="0.25">
      <c r="A110" s="76"/>
      <c r="B110" s="165">
        <v>3238</v>
      </c>
      <c r="C110" s="33"/>
      <c r="D110" s="82" t="s">
        <v>82</v>
      </c>
      <c r="E110" s="201">
        <v>8.3000000000000007</v>
      </c>
      <c r="F110" s="201"/>
      <c r="G110" s="201">
        <v>8.3000000000000007</v>
      </c>
      <c r="H110" s="201">
        <f t="shared" si="9"/>
        <v>100</v>
      </c>
      <c r="I110" s="201"/>
    </row>
    <row r="111" spans="1:9" x14ac:dyDescent="0.25">
      <c r="A111" s="76"/>
      <c r="B111" s="165">
        <v>3239</v>
      </c>
      <c r="C111" s="33"/>
      <c r="D111" s="82" t="s">
        <v>83</v>
      </c>
      <c r="E111" s="201">
        <v>57892.56</v>
      </c>
      <c r="F111" s="201"/>
      <c r="G111" s="201">
        <v>55238.03</v>
      </c>
      <c r="H111" s="201">
        <f t="shared" si="9"/>
        <v>95.414730321132808</v>
      </c>
      <c r="I111" s="50"/>
    </row>
    <row r="112" spans="1:9" x14ac:dyDescent="0.25">
      <c r="A112" s="47"/>
      <c r="B112" s="164">
        <v>329</v>
      </c>
      <c r="C112" s="28"/>
      <c r="D112" s="81" t="s">
        <v>84</v>
      </c>
      <c r="E112" s="50">
        <f>E113+E114+E115+E116+E117+E118+E119</f>
        <v>81508.69</v>
      </c>
      <c r="F112" s="50">
        <v>75253.83</v>
      </c>
      <c r="G112" s="50">
        <f>G113+G114+G115+G116+G117+G118+G119</f>
        <v>105538.33999999998</v>
      </c>
      <c r="H112" s="197">
        <f t="shared" si="9"/>
        <v>129.48108968503846</v>
      </c>
      <c r="I112" s="197">
        <f>SUM(G112/F112*100)</f>
        <v>140.24314775739651</v>
      </c>
    </row>
    <row r="113" spans="1:9" ht="30" x14ac:dyDescent="0.25">
      <c r="A113" s="76"/>
      <c r="B113" s="165">
        <v>3291</v>
      </c>
      <c r="C113" s="33"/>
      <c r="D113" s="34" t="s">
        <v>85</v>
      </c>
      <c r="E113" s="201">
        <v>5502.99</v>
      </c>
      <c r="F113" s="201"/>
      <c r="G113" s="201">
        <v>5362.38</v>
      </c>
      <c r="H113" s="201">
        <f t="shared" si="9"/>
        <v>97.444843621376748</v>
      </c>
      <c r="I113" s="201"/>
    </row>
    <row r="114" spans="1:9" x14ac:dyDescent="0.25">
      <c r="A114" s="76"/>
      <c r="B114" s="165">
        <v>3292</v>
      </c>
      <c r="C114" s="33"/>
      <c r="D114" s="34" t="s">
        <v>158</v>
      </c>
      <c r="E114" s="201">
        <v>16716.07</v>
      </c>
      <c r="F114" s="201"/>
      <c r="G114" s="201">
        <v>3460.63</v>
      </c>
      <c r="H114" s="201">
        <f t="shared" si="9"/>
        <v>20.702413904703679</v>
      </c>
      <c r="I114" s="201"/>
    </row>
    <row r="115" spans="1:9" x14ac:dyDescent="0.25">
      <c r="A115" s="76"/>
      <c r="B115" s="165">
        <v>3293</v>
      </c>
      <c r="C115" s="33"/>
      <c r="D115" s="82" t="s">
        <v>86</v>
      </c>
      <c r="E115" s="201">
        <v>0</v>
      </c>
      <c r="F115" s="201"/>
      <c r="G115" s="201">
        <v>380.55</v>
      </c>
      <c r="H115" s="201"/>
      <c r="I115" s="201"/>
    </row>
    <row r="116" spans="1:9" x14ac:dyDescent="0.25">
      <c r="A116" s="76"/>
      <c r="B116" s="165">
        <v>3294</v>
      </c>
      <c r="C116" s="33"/>
      <c r="D116" s="82" t="s">
        <v>159</v>
      </c>
      <c r="E116" s="201">
        <v>1789.37</v>
      </c>
      <c r="F116" s="201"/>
      <c r="G116" s="201">
        <v>2000.4</v>
      </c>
      <c r="H116" s="201">
        <f>SUM(G116/E116*100)</f>
        <v>111.79353627254287</v>
      </c>
      <c r="I116" s="201"/>
    </row>
    <row r="117" spans="1:9" x14ac:dyDescent="0.25">
      <c r="A117" s="76"/>
      <c r="B117" s="169">
        <v>3295</v>
      </c>
      <c r="C117" s="33"/>
      <c r="D117" s="83" t="s">
        <v>87</v>
      </c>
      <c r="E117" s="201">
        <v>22823.39</v>
      </c>
      <c r="F117" s="201"/>
      <c r="G117" s="201">
        <v>72650.97</v>
      </c>
      <c r="H117" s="201">
        <f>SUM(G117/E117*100)</f>
        <v>318.31805003551182</v>
      </c>
      <c r="I117" s="201"/>
    </row>
    <row r="118" spans="1:9" x14ac:dyDescent="0.25">
      <c r="A118" s="76"/>
      <c r="B118" s="169">
        <v>3296</v>
      </c>
      <c r="C118" s="33"/>
      <c r="D118" s="83" t="s">
        <v>160</v>
      </c>
      <c r="E118" s="201">
        <v>34676.870000000003</v>
      </c>
      <c r="F118" s="201"/>
      <c r="G118" s="201">
        <v>21662.43</v>
      </c>
      <c r="H118" s="201">
        <f>SUM(G118/E118*100)</f>
        <v>62.469392422095758</v>
      </c>
      <c r="I118" s="201"/>
    </row>
    <row r="119" spans="1:9" x14ac:dyDescent="0.25">
      <c r="A119" s="76"/>
      <c r="B119" s="169">
        <v>3299</v>
      </c>
      <c r="C119" s="33"/>
      <c r="D119" s="83" t="s">
        <v>84</v>
      </c>
      <c r="E119" s="201">
        <v>0</v>
      </c>
      <c r="F119" s="201"/>
      <c r="G119" s="201">
        <v>20.98</v>
      </c>
      <c r="H119" s="50"/>
      <c r="I119" s="50"/>
    </row>
    <row r="120" spans="1:9" x14ac:dyDescent="0.25">
      <c r="A120" s="74"/>
      <c r="B120" s="168">
        <v>34</v>
      </c>
      <c r="C120" s="74"/>
      <c r="D120" s="75" t="s">
        <v>88</v>
      </c>
      <c r="E120" s="198">
        <f>SUM(E121)</f>
        <v>52247.89</v>
      </c>
      <c r="F120" s="198">
        <f>SUM(F121)</f>
        <v>49107.44</v>
      </c>
      <c r="G120" s="198">
        <f>SUM(G121)</f>
        <v>165493.81</v>
      </c>
      <c r="H120" s="199">
        <f t="shared" si="6"/>
        <v>316.74735573053761</v>
      </c>
      <c r="I120" s="199">
        <f>SUM(G120/F120*100)</f>
        <v>337.00353754950368</v>
      </c>
    </row>
    <row r="121" spans="1:9" x14ac:dyDescent="0.25">
      <c r="A121" s="47"/>
      <c r="B121" s="164">
        <v>343</v>
      </c>
      <c r="C121" s="28"/>
      <c r="D121" s="81" t="s">
        <v>89</v>
      </c>
      <c r="E121" s="50">
        <f>E122+E123</f>
        <v>52247.89</v>
      </c>
      <c r="F121" s="50">
        <v>49107.44</v>
      </c>
      <c r="G121" s="50">
        <f>G122+G123</f>
        <v>165493.81</v>
      </c>
      <c r="H121" s="197">
        <f>SUM(G121/E121*100)</f>
        <v>316.74735573053761</v>
      </c>
      <c r="I121" s="197">
        <f>SUM(G121/F121*100)</f>
        <v>337.00353754950368</v>
      </c>
    </row>
    <row r="122" spans="1:9" x14ac:dyDescent="0.25">
      <c r="A122" s="76"/>
      <c r="B122" s="165">
        <v>3431</v>
      </c>
      <c r="C122" s="33"/>
      <c r="D122" s="82" t="s">
        <v>90</v>
      </c>
      <c r="E122" s="201">
        <v>3570.03</v>
      </c>
      <c r="F122" s="201"/>
      <c r="G122" s="201">
        <v>5227.75</v>
      </c>
      <c r="H122" s="201">
        <f>SUM(G122/E122*100)</f>
        <v>146.4343436889886</v>
      </c>
      <c r="I122" s="206"/>
    </row>
    <row r="123" spans="1:9" x14ac:dyDescent="0.25">
      <c r="A123" s="76"/>
      <c r="B123" s="165">
        <v>3433</v>
      </c>
      <c r="C123" s="33"/>
      <c r="D123" s="82" t="s">
        <v>162</v>
      </c>
      <c r="E123" s="201">
        <v>48677.86</v>
      </c>
      <c r="F123" s="201"/>
      <c r="G123" s="201">
        <v>160266.06</v>
      </c>
      <c r="H123" s="201">
        <f>SUM(G123/E123*100)</f>
        <v>329.23809715546241</v>
      </c>
      <c r="I123" s="206"/>
    </row>
    <row r="124" spans="1:9" x14ac:dyDescent="0.25">
      <c r="A124" s="74"/>
      <c r="B124" s="168">
        <v>38</v>
      </c>
      <c r="C124" s="74"/>
      <c r="D124" s="75" t="s">
        <v>166</v>
      </c>
      <c r="E124" s="198">
        <f>E125+E127</f>
        <v>1990.84</v>
      </c>
      <c r="F124" s="198">
        <f>F125+F127</f>
        <v>3981.68</v>
      </c>
      <c r="G124" s="198">
        <f>G125+G127</f>
        <v>2210.8599999999997</v>
      </c>
      <c r="H124" s="199">
        <f t="shared" si="6"/>
        <v>111.0516164031263</v>
      </c>
      <c r="I124" s="199">
        <f>SUM(G124/F124*100)</f>
        <v>55.525808201563152</v>
      </c>
    </row>
    <row r="125" spans="1:9" x14ac:dyDescent="0.25">
      <c r="A125" s="76"/>
      <c r="B125" s="164">
        <v>381</v>
      </c>
      <c r="C125" s="28"/>
      <c r="D125" s="81" t="s">
        <v>138</v>
      </c>
      <c r="E125" s="50">
        <f>E126</f>
        <v>0</v>
      </c>
      <c r="F125" s="50">
        <f>F126</f>
        <v>0</v>
      </c>
      <c r="G125" s="50">
        <f>G126</f>
        <v>220</v>
      </c>
      <c r="H125" s="197"/>
      <c r="I125" s="197"/>
    </row>
    <row r="126" spans="1:9" x14ac:dyDescent="0.25">
      <c r="A126" s="76"/>
      <c r="B126" s="165">
        <v>3812</v>
      </c>
      <c r="C126" s="33"/>
      <c r="D126" s="82" t="s">
        <v>163</v>
      </c>
      <c r="E126" s="201">
        <v>0</v>
      </c>
      <c r="F126" s="201"/>
      <c r="G126" s="201">
        <v>220</v>
      </c>
      <c r="H126" s="201"/>
      <c r="I126" s="206"/>
    </row>
    <row r="127" spans="1:9" x14ac:dyDescent="0.25">
      <c r="A127" s="76"/>
      <c r="B127" s="164">
        <v>383</v>
      </c>
      <c r="C127" s="33"/>
      <c r="D127" s="81" t="s">
        <v>164</v>
      </c>
      <c r="E127" s="197">
        <f>E128</f>
        <v>1990.84</v>
      </c>
      <c r="F127" s="197">
        <v>3981.68</v>
      </c>
      <c r="G127" s="197">
        <f>G128</f>
        <v>1990.86</v>
      </c>
      <c r="H127" s="197">
        <f>SUM(G127/E127*100)</f>
        <v>100.00100460107291</v>
      </c>
      <c r="I127" s="197">
        <f>SUM(G127/F127*100)</f>
        <v>50.000502300536454</v>
      </c>
    </row>
    <row r="128" spans="1:9" x14ac:dyDescent="0.25">
      <c r="A128" s="76"/>
      <c r="B128" s="165">
        <v>3831</v>
      </c>
      <c r="C128" s="33"/>
      <c r="D128" s="82" t="s">
        <v>165</v>
      </c>
      <c r="E128" s="201">
        <v>1990.84</v>
      </c>
      <c r="F128" s="201"/>
      <c r="G128" s="201">
        <v>1990.86</v>
      </c>
      <c r="H128" s="201">
        <f>SUM(G128/E128*100)</f>
        <v>100.00100460107291</v>
      </c>
      <c r="I128" s="206"/>
    </row>
    <row r="129" spans="1:9" x14ac:dyDescent="0.25">
      <c r="A129" s="78"/>
      <c r="B129" s="170"/>
      <c r="C129" s="172">
        <v>41</v>
      </c>
      <c r="D129" s="80" t="s">
        <v>91</v>
      </c>
      <c r="E129" s="202">
        <f>E80+E89+E120+E124</f>
        <v>12553044.18</v>
      </c>
      <c r="F129" s="202">
        <f>F80+F89+F120+F124</f>
        <v>25989913.060000002</v>
      </c>
      <c r="G129" s="202">
        <f>G80+G89+G120+G124</f>
        <v>14326450.49</v>
      </c>
      <c r="H129" s="203">
        <f>SUM(G129/E129*100)</f>
        <v>114.12730079310532</v>
      </c>
      <c r="I129" s="203">
        <f>SUM(G129/F129*100)</f>
        <v>55.123118176371456</v>
      </c>
    </row>
    <row r="130" spans="1:9" x14ac:dyDescent="0.25">
      <c r="A130" s="74"/>
      <c r="B130" s="168">
        <v>31</v>
      </c>
      <c r="C130" s="74"/>
      <c r="D130" s="75" t="s">
        <v>61</v>
      </c>
      <c r="E130" s="198">
        <f>E131+E133</f>
        <v>602992.24</v>
      </c>
      <c r="F130" s="198">
        <f>F131+F133</f>
        <v>443360.55</v>
      </c>
      <c r="G130" s="198">
        <f>G131+G133</f>
        <v>270229.15000000002</v>
      </c>
      <c r="H130" s="199">
        <f t="shared" si="6"/>
        <v>44.81469778118538</v>
      </c>
      <c r="I130" s="199">
        <f>SUM(G130/F130*100)</f>
        <v>60.950201816557659</v>
      </c>
    </row>
    <row r="131" spans="1:9" x14ac:dyDescent="0.25">
      <c r="A131" s="78"/>
      <c r="B131" s="164">
        <v>311</v>
      </c>
      <c r="C131" s="79"/>
      <c r="D131" s="47" t="s">
        <v>62</v>
      </c>
      <c r="E131" s="50">
        <f>E132</f>
        <v>596809.35</v>
      </c>
      <c r="F131" s="50">
        <v>398168.43</v>
      </c>
      <c r="G131" s="50">
        <f>G132</f>
        <v>219394.51</v>
      </c>
      <c r="H131" s="197">
        <f>SUM(G131/E131*100)</f>
        <v>36.761238743997566</v>
      </c>
      <c r="I131" s="197">
        <f>SUM(G131/F131*100)</f>
        <v>55.100930528319395</v>
      </c>
    </row>
    <row r="132" spans="1:9" x14ac:dyDescent="0.25">
      <c r="A132" s="78"/>
      <c r="B132" s="169">
        <v>3111</v>
      </c>
      <c r="C132" s="79"/>
      <c r="D132" s="76" t="s">
        <v>63</v>
      </c>
      <c r="E132" s="201">
        <v>596809.35</v>
      </c>
      <c r="F132" s="201"/>
      <c r="G132" s="201">
        <v>219394.51</v>
      </c>
      <c r="H132" s="201">
        <f>SUM(G132/E132*100)</f>
        <v>36.761238743997566</v>
      </c>
      <c r="I132" s="203"/>
    </row>
    <row r="133" spans="1:9" x14ac:dyDescent="0.25">
      <c r="A133" s="78"/>
      <c r="B133" s="164">
        <v>313</v>
      </c>
      <c r="C133" s="79"/>
      <c r="D133" s="47" t="s">
        <v>64</v>
      </c>
      <c r="E133" s="50">
        <f>E134+E135</f>
        <v>6182.8899999999994</v>
      </c>
      <c r="F133" s="197">
        <v>45192.12</v>
      </c>
      <c r="G133" s="50">
        <f>G134+G135</f>
        <v>50834.64</v>
      </c>
      <c r="H133" s="197">
        <f>SUM(G133/E133*100)</f>
        <v>822.18250688593844</v>
      </c>
      <c r="I133" s="197">
        <f>SUM(G133/F133*100)</f>
        <v>112.48562802541682</v>
      </c>
    </row>
    <row r="134" spans="1:9" x14ac:dyDescent="0.25">
      <c r="A134" s="78"/>
      <c r="B134" s="169">
        <v>3132</v>
      </c>
      <c r="C134" s="79"/>
      <c r="D134" s="76" t="s">
        <v>65</v>
      </c>
      <c r="E134" s="201">
        <v>1405.2</v>
      </c>
      <c r="F134" s="201"/>
      <c r="G134" s="201">
        <v>46479.7</v>
      </c>
      <c r="H134" s="201">
        <f>SUM(G134/E134*100)</f>
        <v>3307.6928551095925</v>
      </c>
      <c r="I134" s="203"/>
    </row>
    <row r="135" spans="1:9" x14ac:dyDescent="0.25">
      <c r="A135" s="78"/>
      <c r="B135" s="169">
        <v>3133</v>
      </c>
      <c r="C135" s="79"/>
      <c r="D135" s="76" t="s">
        <v>66</v>
      </c>
      <c r="E135" s="201">
        <v>4777.6899999999996</v>
      </c>
      <c r="F135" s="201"/>
      <c r="G135" s="201">
        <v>4354.9399999999996</v>
      </c>
      <c r="H135" s="201">
        <f>SUM(G135/E135*100)</f>
        <v>91.151581622080968</v>
      </c>
      <c r="I135" s="203"/>
    </row>
    <row r="136" spans="1:9" x14ac:dyDescent="0.25">
      <c r="A136" s="74"/>
      <c r="B136" s="168">
        <v>32</v>
      </c>
      <c r="C136" s="74"/>
      <c r="D136" s="75" t="s">
        <v>67</v>
      </c>
      <c r="E136" s="198">
        <f>E137+E139</f>
        <v>122605.82</v>
      </c>
      <c r="F136" s="198">
        <f>F137+F139</f>
        <v>19908.419999999998</v>
      </c>
      <c r="G136" s="198">
        <f>G137+G139</f>
        <v>63215.600000000006</v>
      </c>
      <c r="H136" s="199">
        <f t="shared" si="6"/>
        <v>51.560031978906061</v>
      </c>
      <c r="I136" s="199">
        <f>SUM(G136/F136*100)</f>
        <v>317.53197893152753</v>
      </c>
    </row>
    <row r="137" spans="1:9" x14ac:dyDescent="0.25">
      <c r="A137" s="47"/>
      <c r="B137" s="164">
        <v>323</v>
      </c>
      <c r="C137" s="28"/>
      <c r="D137" s="81" t="s">
        <v>78</v>
      </c>
      <c r="E137" s="200">
        <f>SUM(E138)</f>
        <v>122605.82</v>
      </c>
      <c r="F137" s="200">
        <v>19908.419999999998</v>
      </c>
      <c r="G137" s="200">
        <f>SUM(G138)</f>
        <v>46708.61</v>
      </c>
      <c r="H137" s="50">
        <f t="shared" si="6"/>
        <v>38.096568335826142</v>
      </c>
      <c r="I137" s="197">
        <f>SUM(G137/F137*100)</f>
        <v>234.61736290474082</v>
      </c>
    </row>
    <row r="138" spans="1:9" x14ac:dyDescent="0.25">
      <c r="A138" s="47"/>
      <c r="B138" s="165">
        <v>3237</v>
      </c>
      <c r="C138" s="28"/>
      <c r="D138" s="82" t="s">
        <v>157</v>
      </c>
      <c r="E138" s="204">
        <v>122605.82</v>
      </c>
      <c r="F138" s="204"/>
      <c r="G138" s="204">
        <v>46708.61</v>
      </c>
      <c r="H138" s="175">
        <f t="shared" si="6"/>
        <v>38.096568335826142</v>
      </c>
      <c r="I138" s="50"/>
    </row>
    <row r="139" spans="1:9" x14ac:dyDescent="0.25">
      <c r="A139" s="47"/>
      <c r="B139" s="164">
        <v>329</v>
      </c>
      <c r="C139" s="28"/>
      <c r="D139" s="81" t="s">
        <v>84</v>
      </c>
      <c r="E139" s="207">
        <f>E140</f>
        <v>0</v>
      </c>
      <c r="F139" s="197">
        <v>0</v>
      </c>
      <c r="G139" s="207">
        <f>G140</f>
        <v>16506.990000000002</v>
      </c>
      <c r="H139" s="50"/>
      <c r="I139" s="197"/>
    </row>
    <row r="140" spans="1:9" x14ac:dyDescent="0.25">
      <c r="A140" s="47"/>
      <c r="B140" s="169">
        <v>3295</v>
      </c>
      <c r="C140" s="33"/>
      <c r="D140" s="83" t="s">
        <v>87</v>
      </c>
      <c r="E140" s="64">
        <v>0</v>
      </c>
      <c r="F140" s="204"/>
      <c r="G140" s="204">
        <v>16506.990000000002</v>
      </c>
      <c r="H140" s="50"/>
      <c r="I140" s="50"/>
    </row>
    <row r="141" spans="1:9" x14ac:dyDescent="0.25">
      <c r="A141" s="74"/>
      <c r="B141" s="168">
        <v>34</v>
      </c>
      <c r="C141" s="74"/>
      <c r="D141" s="75" t="s">
        <v>88</v>
      </c>
      <c r="E141" s="198">
        <f>E142</f>
        <v>14791.47</v>
      </c>
      <c r="F141" s="198">
        <f>F142</f>
        <v>2654.46</v>
      </c>
      <c r="G141" s="198">
        <f>G142</f>
        <v>4077.88</v>
      </c>
      <c r="H141" s="199">
        <f t="shared" ref="H141" si="10">SUM(G141/E141*100)</f>
        <v>27.569132750159387</v>
      </c>
      <c r="I141" s="199">
        <f>SUM(G141/F141*100)</f>
        <v>153.62371254417096</v>
      </c>
    </row>
    <row r="142" spans="1:9" x14ac:dyDescent="0.25">
      <c r="A142" s="47"/>
      <c r="B142" s="164">
        <v>343</v>
      </c>
      <c r="C142" s="28"/>
      <c r="D142" s="81" t="s">
        <v>89</v>
      </c>
      <c r="E142" s="200">
        <f>SUM(E143)</f>
        <v>14791.47</v>
      </c>
      <c r="F142" s="200">
        <v>2654.46</v>
      </c>
      <c r="G142" s="200">
        <f>SUM(G143)</f>
        <v>4077.88</v>
      </c>
      <c r="H142" s="50">
        <f t="shared" si="6"/>
        <v>27.569132750159387</v>
      </c>
      <c r="I142" s="197">
        <f>SUM(G142/F142*100)</f>
        <v>153.62371254417096</v>
      </c>
    </row>
    <row r="143" spans="1:9" x14ac:dyDescent="0.25">
      <c r="A143" s="47"/>
      <c r="B143" s="165">
        <v>3431</v>
      </c>
      <c r="C143" s="28"/>
      <c r="D143" s="34" t="s">
        <v>90</v>
      </c>
      <c r="E143" s="204">
        <v>14791.47</v>
      </c>
      <c r="F143" s="204"/>
      <c r="G143" s="204">
        <v>4077.88</v>
      </c>
      <c r="H143" s="208">
        <f t="shared" si="6"/>
        <v>27.569132750159387</v>
      </c>
      <c r="I143" s="206"/>
    </row>
    <row r="144" spans="1:9" x14ac:dyDescent="0.25">
      <c r="A144" s="78"/>
      <c r="B144" s="170"/>
      <c r="C144" s="172">
        <v>52</v>
      </c>
      <c r="D144" s="80" t="s">
        <v>92</v>
      </c>
      <c r="E144" s="202">
        <f>E130+E136+E141</f>
        <v>740389.53</v>
      </c>
      <c r="F144" s="202">
        <f>F130+F136+F141</f>
        <v>465923.43</v>
      </c>
      <c r="G144" s="202">
        <f>G130+G136+G141</f>
        <v>337522.63</v>
      </c>
      <c r="H144" s="203">
        <f t="shared" si="6"/>
        <v>45.587169499817207</v>
      </c>
      <c r="I144" s="203">
        <f t="shared" si="7"/>
        <v>72.441652054287118</v>
      </c>
    </row>
    <row r="145" spans="1:9" x14ac:dyDescent="0.25">
      <c r="A145" s="74"/>
      <c r="B145" s="168">
        <v>32</v>
      </c>
      <c r="C145" s="74"/>
      <c r="D145" s="75" t="s">
        <v>67</v>
      </c>
      <c r="E145" s="198">
        <f>E146</f>
        <v>53411.17</v>
      </c>
      <c r="F145" s="198">
        <f>F146</f>
        <v>159267.37</v>
      </c>
      <c r="G145" s="198">
        <f>G146</f>
        <v>22763.83</v>
      </c>
      <c r="H145" s="199">
        <f t="shared" si="6"/>
        <v>42.619980052861607</v>
      </c>
      <c r="I145" s="199">
        <f>SUM(G145/F145*100)</f>
        <v>14.292839770004365</v>
      </c>
    </row>
    <row r="146" spans="1:9" x14ac:dyDescent="0.25">
      <c r="A146" s="47"/>
      <c r="B146" s="164">
        <v>322</v>
      </c>
      <c r="C146" s="28"/>
      <c r="D146" s="81" t="s">
        <v>72</v>
      </c>
      <c r="E146" s="25">
        <f>SUM(E147)</f>
        <v>53411.17</v>
      </c>
      <c r="F146" s="25">
        <v>159267.37</v>
      </c>
      <c r="G146" s="25">
        <f>SUM(G147)</f>
        <v>22763.83</v>
      </c>
      <c r="H146" s="50">
        <f t="shared" si="6"/>
        <v>42.619980052861607</v>
      </c>
      <c r="I146" s="197">
        <f>SUM(G146/F146*100)</f>
        <v>14.292839770004365</v>
      </c>
    </row>
    <row r="147" spans="1:9" x14ac:dyDescent="0.25">
      <c r="A147" s="76"/>
      <c r="B147" s="165">
        <v>3222</v>
      </c>
      <c r="C147" s="33"/>
      <c r="D147" s="82" t="s">
        <v>151</v>
      </c>
      <c r="E147" s="46">
        <v>53411.17</v>
      </c>
      <c r="F147" s="46"/>
      <c r="G147" s="46">
        <v>22763.83</v>
      </c>
      <c r="H147" s="175">
        <f t="shared" si="6"/>
        <v>42.619980052861607</v>
      </c>
      <c r="I147" s="206"/>
    </row>
    <row r="148" spans="1:9" x14ac:dyDescent="0.25">
      <c r="A148" s="76"/>
      <c r="B148" s="165"/>
      <c r="C148" s="172">
        <v>61</v>
      </c>
      <c r="D148" s="80" t="s">
        <v>46</v>
      </c>
      <c r="E148" s="202">
        <f>E145</f>
        <v>53411.17</v>
      </c>
      <c r="F148" s="202">
        <f>F145</f>
        <v>159267.37</v>
      </c>
      <c r="G148" s="202">
        <f>G145</f>
        <v>22763.83</v>
      </c>
      <c r="H148" s="203">
        <f t="shared" si="6"/>
        <v>42.619980052861607</v>
      </c>
      <c r="I148" s="203">
        <f t="shared" ref="I148" si="11">SUM(G148/F148*100)</f>
        <v>14.292839770004365</v>
      </c>
    </row>
    <row r="149" spans="1:9" x14ac:dyDescent="0.25">
      <c r="A149" s="30">
        <v>4</v>
      </c>
      <c r="B149" s="164"/>
      <c r="C149" s="29"/>
      <c r="D149" s="84" t="s">
        <v>93</v>
      </c>
      <c r="E149" s="32">
        <f>E150+E153+E160+E166+E169+E179+E183+E189</f>
        <v>511764.36000000004</v>
      </c>
      <c r="F149" s="32">
        <f>F150+F153+F160+F166+F169+F179+F183+F189</f>
        <v>1189216.9400000002</v>
      </c>
      <c r="G149" s="32">
        <f>G150+G153+G160+G166+G169+G179+G183+G189</f>
        <v>478299.64</v>
      </c>
      <c r="H149" s="197">
        <f>SUM(G149/E149*100)</f>
        <v>93.460912362087896</v>
      </c>
      <c r="I149" s="197">
        <f>SUM(G149/F149*100)</f>
        <v>40.219712981888733</v>
      </c>
    </row>
    <row r="150" spans="1:9" x14ac:dyDescent="0.25">
      <c r="A150" s="74"/>
      <c r="B150" s="168">
        <v>41</v>
      </c>
      <c r="C150" s="74"/>
      <c r="D150" s="75" t="s">
        <v>167</v>
      </c>
      <c r="E150" s="198">
        <f>E151</f>
        <v>23525.21</v>
      </c>
      <c r="F150" s="198">
        <f>F151</f>
        <v>7963.46</v>
      </c>
      <c r="G150" s="198">
        <f>G151</f>
        <v>7963.07</v>
      </c>
      <c r="H150" s="199">
        <f t="shared" si="6"/>
        <v>33.849092101622048</v>
      </c>
      <c r="I150" s="199">
        <f>SUM(G150/F150*100)</f>
        <v>99.995102631268324</v>
      </c>
    </row>
    <row r="151" spans="1:9" x14ac:dyDescent="0.25">
      <c r="A151" s="76"/>
      <c r="B151" s="166">
        <v>412</v>
      </c>
      <c r="C151" s="76"/>
      <c r="D151" s="47" t="s">
        <v>168</v>
      </c>
      <c r="E151" s="50">
        <f>E152</f>
        <v>23525.21</v>
      </c>
      <c r="F151" s="50">
        <v>7963.46</v>
      </c>
      <c r="G151" s="50">
        <f>G152</f>
        <v>7963.07</v>
      </c>
      <c r="H151" s="201"/>
      <c r="I151" s="201"/>
    </row>
    <row r="152" spans="1:9" x14ac:dyDescent="0.25">
      <c r="A152" s="30"/>
      <c r="B152" s="176">
        <v>4123</v>
      </c>
      <c r="C152" s="29"/>
      <c r="D152" s="178" t="s">
        <v>169</v>
      </c>
      <c r="E152" s="32">
        <v>23525.21</v>
      </c>
      <c r="F152" s="32"/>
      <c r="G152" s="209">
        <v>7963.07</v>
      </c>
      <c r="H152" s="201"/>
      <c r="I152" s="201"/>
    </row>
    <row r="153" spans="1:9" x14ac:dyDescent="0.25">
      <c r="A153" s="74"/>
      <c r="B153" s="168">
        <v>42</v>
      </c>
      <c r="C153" s="74"/>
      <c r="D153" s="75" t="s">
        <v>94</v>
      </c>
      <c r="E153" s="198">
        <f>E154+E158</f>
        <v>426134.77</v>
      </c>
      <c r="F153" s="198">
        <f>F154+F158</f>
        <v>521090.23</v>
      </c>
      <c r="G153" s="198">
        <f>G154+G158</f>
        <v>291634.62</v>
      </c>
      <c r="H153" s="199">
        <f>SUM(G153/E153*100)</f>
        <v>68.437180096803644</v>
      </c>
      <c r="I153" s="199">
        <f>SUM(G153/F153*100)</f>
        <v>55.966242161170442</v>
      </c>
    </row>
    <row r="154" spans="1:9" x14ac:dyDescent="0.25">
      <c r="A154" s="76"/>
      <c r="B154" s="166">
        <v>422</v>
      </c>
      <c r="C154" s="76"/>
      <c r="D154" s="47" t="s">
        <v>95</v>
      </c>
      <c r="E154" s="50">
        <f>SUM(E155:E157)</f>
        <v>419498.63</v>
      </c>
      <c r="F154" s="50">
        <v>486214.35</v>
      </c>
      <c r="G154" s="50">
        <f>SUM(G155:G157)</f>
        <v>261399.61000000002</v>
      </c>
      <c r="H154" s="197">
        <f>SUM(G154/E154*100)</f>
        <v>62.312387051180593</v>
      </c>
      <c r="I154" s="197">
        <f>SUM(G154/F154*100)</f>
        <v>53.76221619127449</v>
      </c>
    </row>
    <row r="155" spans="1:9" x14ac:dyDescent="0.25">
      <c r="A155" s="76"/>
      <c r="B155" s="169">
        <v>4221</v>
      </c>
      <c r="C155" s="76"/>
      <c r="D155" s="76" t="s">
        <v>96</v>
      </c>
      <c r="E155" s="201">
        <v>64249.74</v>
      </c>
      <c r="F155" s="201"/>
      <c r="G155" s="201">
        <v>13340.22</v>
      </c>
      <c r="H155" s="210">
        <f>SUM(G155/E155*100)</f>
        <v>20.76307234861962</v>
      </c>
      <c r="I155" s="211"/>
    </row>
    <row r="156" spans="1:9" x14ac:dyDescent="0.25">
      <c r="A156" s="76"/>
      <c r="B156" s="169">
        <v>4224</v>
      </c>
      <c r="C156" s="76"/>
      <c r="D156" s="76" t="s">
        <v>171</v>
      </c>
      <c r="E156" s="201">
        <v>256610.41</v>
      </c>
      <c r="F156" s="201"/>
      <c r="G156" s="201">
        <v>247764.39</v>
      </c>
      <c r="H156" s="175">
        <f t="shared" ref="H156:H158" si="12">SUM(G156/E156*100)</f>
        <v>96.55274312526916</v>
      </c>
      <c r="I156" s="211"/>
    </row>
    <row r="157" spans="1:9" x14ac:dyDescent="0.25">
      <c r="A157" s="76"/>
      <c r="B157" s="169">
        <v>4227</v>
      </c>
      <c r="C157" s="76"/>
      <c r="D157" s="76" t="s">
        <v>172</v>
      </c>
      <c r="E157" s="201">
        <v>98638.48</v>
      </c>
      <c r="F157" s="201"/>
      <c r="G157" s="201">
        <v>295</v>
      </c>
      <c r="H157" s="175">
        <f t="shared" si="12"/>
        <v>0.29907192406046806</v>
      </c>
      <c r="I157" s="211"/>
    </row>
    <row r="158" spans="1:9" x14ac:dyDescent="0.25">
      <c r="A158" s="76"/>
      <c r="B158" s="177">
        <v>426</v>
      </c>
      <c r="C158" s="76"/>
      <c r="D158" s="179" t="s">
        <v>173</v>
      </c>
      <c r="E158" s="197">
        <f>E159</f>
        <v>6636.14</v>
      </c>
      <c r="F158" s="197">
        <v>34875.879999999997</v>
      </c>
      <c r="G158" s="197">
        <f>G159</f>
        <v>30235.01</v>
      </c>
      <c r="H158" s="197">
        <f t="shared" si="12"/>
        <v>455.6113945757624</v>
      </c>
      <c r="I158" s="197">
        <f>SUM(G158/F158*100)</f>
        <v>86.6931816487498</v>
      </c>
    </row>
    <row r="159" spans="1:9" x14ac:dyDescent="0.25">
      <c r="A159" s="76"/>
      <c r="B159" s="169">
        <v>4262</v>
      </c>
      <c r="C159" s="76"/>
      <c r="D159" s="76" t="s">
        <v>174</v>
      </c>
      <c r="E159" s="201">
        <v>6636.14</v>
      </c>
      <c r="F159" s="201"/>
      <c r="G159" s="201">
        <v>30235.01</v>
      </c>
      <c r="H159" s="175">
        <f t="shared" ref="H159" si="13">SUM(G159/E159*100)</f>
        <v>455.6113945757624</v>
      </c>
      <c r="I159" s="211"/>
    </row>
    <row r="160" spans="1:9" x14ac:dyDescent="0.25">
      <c r="A160" s="74"/>
      <c r="B160" s="168">
        <v>45</v>
      </c>
      <c r="C160" s="74"/>
      <c r="D160" s="75" t="s">
        <v>175</v>
      </c>
      <c r="E160" s="198">
        <f>E161+E163</f>
        <v>11290.27</v>
      </c>
      <c r="F160" s="198">
        <f>F161+F163</f>
        <v>618355.57000000007</v>
      </c>
      <c r="G160" s="198">
        <f>G161+G163</f>
        <v>0</v>
      </c>
      <c r="H160" s="199">
        <f>SUM(G160/E160*100)</f>
        <v>0</v>
      </c>
      <c r="I160" s="199">
        <f>SUM(G160/F160*100)</f>
        <v>0</v>
      </c>
    </row>
    <row r="161" spans="1:9" x14ac:dyDescent="0.25">
      <c r="A161" s="76"/>
      <c r="B161" s="177">
        <v>451</v>
      </c>
      <c r="C161" s="179"/>
      <c r="D161" s="179" t="s">
        <v>176</v>
      </c>
      <c r="E161" s="197">
        <f>E162</f>
        <v>11290.27</v>
      </c>
      <c r="F161" s="197">
        <v>597252.64</v>
      </c>
      <c r="G161" s="197">
        <f>G162</f>
        <v>0</v>
      </c>
      <c r="H161" s="197">
        <f t="shared" ref="H161" si="14">SUM(G161/E161*100)</f>
        <v>0</v>
      </c>
      <c r="I161" s="197">
        <f>SUM(G161/F161*100)</f>
        <v>0</v>
      </c>
    </row>
    <row r="162" spans="1:9" x14ac:dyDescent="0.25">
      <c r="A162" s="76"/>
      <c r="B162" s="169">
        <v>4511</v>
      </c>
      <c r="C162" s="76"/>
      <c r="D162" s="76" t="s">
        <v>176</v>
      </c>
      <c r="E162" s="201">
        <v>11290.27</v>
      </c>
      <c r="F162" s="201"/>
      <c r="G162" s="201">
        <v>0</v>
      </c>
      <c r="H162" s="212"/>
      <c r="I162" s="211"/>
    </row>
    <row r="163" spans="1:9" x14ac:dyDescent="0.25">
      <c r="A163" s="76"/>
      <c r="B163" s="177">
        <v>452</v>
      </c>
      <c r="C163" s="179"/>
      <c r="D163" s="179" t="s">
        <v>180</v>
      </c>
      <c r="E163" s="197">
        <f>E164</f>
        <v>0</v>
      </c>
      <c r="F163" s="197">
        <v>21102.93</v>
      </c>
      <c r="G163" s="197">
        <f>G164</f>
        <v>0</v>
      </c>
      <c r="H163" s="197"/>
      <c r="I163" s="197">
        <f>SUM(G163/F163*100)</f>
        <v>0</v>
      </c>
    </row>
    <row r="164" spans="1:9" x14ac:dyDescent="0.25">
      <c r="A164" s="76"/>
      <c r="B164" s="169">
        <v>4521</v>
      </c>
      <c r="C164" s="76"/>
      <c r="D164" s="76" t="s">
        <v>180</v>
      </c>
      <c r="E164" s="201">
        <v>0</v>
      </c>
      <c r="F164" s="201"/>
      <c r="G164" s="201">
        <v>0</v>
      </c>
      <c r="H164" s="212"/>
      <c r="I164" s="211"/>
    </row>
    <row r="165" spans="1:9" x14ac:dyDescent="0.25">
      <c r="A165" s="85"/>
      <c r="B165" s="171"/>
      <c r="C165" s="79">
        <v>11</v>
      </c>
      <c r="D165" s="80" t="s">
        <v>71</v>
      </c>
      <c r="E165" s="213">
        <f>E150+E153+E160</f>
        <v>460950.25000000006</v>
      </c>
      <c r="F165" s="213">
        <f>F150+F153+F160</f>
        <v>1147409.26</v>
      </c>
      <c r="G165" s="213">
        <f>G150+G153+G160</f>
        <v>299597.69</v>
      </c>
      <c r="H165" s="211">
        <f>SUM(G165/E165*100)</f>
        <v>64.99566710290317</v>
      </c>
      <c r="I165" s="211">
        <f>SUM(G165/F165*100)</f>
        <v>26.110795898579379</v>
      </c>
    </row>
    <row r="166" spans="1:9" x14ac:dyDescent="0.25">
      <c r="A166" s="74"/>
      <c r="B166" s="168">
        <v>41</v>
      </c>
      <c r="C166" s="74"/>
      <c r="D166" s="75" t="s">
        <v>167</v>
      </c>
      <c r="E166" s="198">
        <f>E167</f>
        <v>110.72</v>
      </c>
      <c r="F166" s="198">
        <f>F167</f>
        <v>0</v>
      </c>
      <c r="G166" s="198">
        <f>G167</f>
        <v>0.06</v>
      </c>
      <c r="H166" s="199">
        <f>SUM(G166/E166*100)</f>
        <v>5.4190751445086699E-2</v>
      </c>
      <c r="I166" s="199"/>
    </row>
    <row r="167" spans="1:9" x14ac:dyDescent="0.25">
      <c r="A167" s="76"/>
      <c r="B167" s="166">
        <v>412</v>
      </c>
      <c r="C167" s="76"/>
      <c r="D167" s="47" t="s">
        <v>168</v>
      </c>
      <c r="E167" s="50">
        <f>E168</f>
        <v>110.72</v>
      </c>
      <c r="F167" s="50">
        <v>0</v>
      </c>
      <c r="G167" s="50">
        <f>G168</f>
        <v>0.06</v>
      </c>
      <c r="H167" s="197">
        <f t="shared" ref="H167" si="15">SUM(G167/E167*100)</f>
        <v>5.4190751445086699E-2</v>
      </c>
      <c r="I167" s="197"/>
    </row>
    <row r="168" spans="1:9" x14ac:dyDescent="0.25">
      <c r="A168" s="30"/>
      <c r="B168" s="176">
        <v>4123</v>
      </c>
      <c r="C168" s="29"/>
      <c r="D168" s="178" t="s">
        <v>169</v>
      </c>
      <c r="E168" s="32">
        <v>110.72</v>
      </c>
      <c r="F168" s="32"/>
      <c r="G168" s="209">
        <v>0.06</v>
      </c>
      <c r="H168" s="201"/>
      <c r="I168" s="201"/>
    </row>
    <row r="169" spans="1:9" x14ac:dyDescent="0.25">
      <c r="A169" s="74"/>
      <c r="B169" s="168">
        <v>42</v>
      </c>
      <c r="C169" s="74"/>
      <c r="D169" s="75" t="s">
        <v>94</v>
      </c>
      <c r="E169" s="198">
        <f>E170+E176</f>
        <v>5551.46</v>
      </c>
      <c r="F169" s="198">
        <f>F170+F176</f>
        <v>663.61</v>
      </c>
      <c r="G169" s="198">
        <f>G170+G176</f>
        <v>7328.99</v>
      </c>
      <c r="H169" s="199">
        <f>SUM(G169/E169*100)</f>
        <v>132.01914451333522</v>
      </c>
      <c r="I169" s="199">
        <f>SUM(G169/F169*100)</f>
        <v>1104.4122300748934</v>
      </c>
    </row>
    <row r="170" spans="1:9" x14ac:dyDescent="0.25">
      <c r="A170" s="86"/>
      <c r="B170" s="166">
        <v>422</v>
      </c>
      <c r="C170" s="47"/>
      <c r="D170" s="47" t="s">
        <v>95</v>
      </c>
      <c r="E170" s="32">
        <f>SUM(E171:E175)</f>
        <v>5551.46</v>
      </c>
      <c r="F170" s="32">
        <v>663.61</v>
      </c>
      <c r="G170" s="32">
        <f>SUM(G171:G175)</f>
        <v>7275</v>
      </c>
      <c r="H170" s="214">
        <f t="shared" ref="H170:H193" si="16">SUM(G170/E170*100)</f>
        <v>131.04660755909256</v>
      </c>
      <c r="I170" s="197">
        <f>SUM(G170/F170*100)</f>
        <v>1096.2764274197195</v>
      </c>
    </row>
    <row r="171" spans="1:9" x14ac:dyDescent="0.25">
      <c r="A171" s="87"/>
      <c r="B171" s="169">
        <v>4221</v>
      </c>
      <c r="C171" s="76"/>
      <c r="D171" s="76" t="s">
        <v>96</v>
      </c>
      <c r="E171" s="35">
        <v>2752.51</v>
      </c>
      <c r="F171" s="35"/>
      <c r="G171" s="35">
        <v>1864.81</v>
      </c>
      <c r="H171" s="210">
        <f t="shared" si="16"/>
        <v>67.749435969351595</v>
      </c>
      <c r="I171" s="211"/>
    </row>
    <row r="172" spans="1:9" x14ac:dyDescent="0.25">
      <c r="A172" s="87"/>
      <c r="B172" s="169">
        <v>4223</v>
      </c>
      <c r="C172" s="76"/>
      <c r="D172" s="76" t="s">
        <v>170</v>
      </c>
      <c r="E172" s="35">
        <v>0</v>
      </c>
      <c r="F172" s="35"/>
      <c r="G172" s="35">
        <v>501.45</v>
      </c>
      <c r="H172" s="210"/>
      <c r="I172" s="211"/>
    </row>
    <row r="173" spans="1:9" x14ac:dyDescent="0.25">
      <c r="A173" s="87"/>
      <c r="B173" s="169">
        <v>4224</v>
      </c>
      <c r="C173" s="76"/>
      <c r="D173" s="76" t="s">
        <v>171</v>
      </c>
      <c r="E173" s="35">
        <v>1136.6600000000001</v>
      </c>
      <c r="F173" s="35"/>
      <c r="G173" s="35">
        <v>2236.12</v>
      </c>
      <c r="H173" s="210">
        <f t="shared" si="16"/>
        <v>196.72725353227875</v>
      </c>
      <c r="I173" s="211"/>
    </row>
    <row r="174" spans="1:9" x14ac:dyDescent="0.25">
      <c r="A174" s="87"/>
      <c r="B174" s="169">
        <v>4225</v>
      </c>
      <c r="C174" s="76"/>
      <c r="D174" s="76" t="s">
        <v>179</v>
      </c>
      <c r="E174" s="35">
        <v>1662.29</v>
      </c>
      <c r="F174" s="35"/>
      <c r="G174" s="35">
        <v>1161.18</v>
      </c>
      <c r="H174" s="210">
        <f t="shared" si="16"/>
        <v>69.854237226957991</v>
      </c>
      <c r="I174" s="211"/>
    </row>
    <row r="175" spans="1:9" x14ac:dyDescent="0.25">
      <c r="A175" s="87"/>
      <c r="B175" s="169">
        <v>4227</v>
      </c>
      <c r="C175" s="76"/>
      <c r="D175" s="76" t="s">
        <v>172</v>
      </c>
      <c r="E175" s="35">
        <v>0</v>
      </c>
      <c r="F175" s="35"/>
      <c r="G175" s="35">
        <v>1511.44</v>
      </c>
      <c r="H175" s="210"/>
      <c r="I175" s="211"/>
    </row>
    <row r="176" spans="1:9" x14ac:dyDescent="0.25">
      <c r="A176" s="87"/>
      <c r="B176" s="177">
        <v>424</v>
      </c>
      <c r="C176" s="179"/>
      <c r="D176" s="179" t="s">
        <v>177</v>
      </c>
      <c r="E176" s="215">
        <f>E177</f>
        <v>0</v>
      </c>
      <c r="F176" s="215"/>
      <c r="G176" s="215">
        <f>G177</f>
        <v>53.99</v>
      </c>
      <c r="H176" s="210"/>
      <c r="I176" s="211"/>
    </row>
    <row r="177" spans="1:9" x14ac:dyDescent="0.25">
      <c r="A177" s="87"/>
      <c r="B177" s="169">
        <v>4241</v>
      </c>
      <c r="C177" s="76"/>
      <c r="D177" s="76" t="s">
        <v>178</v>
      </c>
      <c r="E177" s="35">
        <v>0</v>
      </c>
      <c r="F177" s="35"/>
      <c r="G177" s="35">
        <v>53.99</v>
      </c>
      <c r="H177" s="210"/>
      <c r="I177" s="211"/>
    </row>
    <row r="178" spans="1:9" x14ac:dyDescent="0.25">
      <c r="A178" s="85"/>
      <c r="B178" s="171"/>
      <c r="C178" s="172">
        <v>41</v>
      </c>
      <c r="D178" s="80" t="s">
        <v>91</v>
      </c>
      <c r="E178" s="213">
        <f>E166+E169</f>
        <v>5662.18</v>
      </c>
      <c r="F178" s="213">
        <f>F166+F169</f>
        <v>663.61</v>
      </c>
      <c r="G178" s="213">
        <f>G166+G169</f>
        <v>7329.05</v>
      </c>
      <c r="H178" s="211">
        <f t="shared" si="16"/>
        <v>129.43866143428855</v>
      </c>
      <c r="I178" s="211">
        <f t="shared" ref="I178:I193" si="17">SUM(G178/F178*100)</f>
        <v>1104.4212715299648</v>
      </c>
    </row>
    <row r="179" spans="1:9" x14ac:dyDescent="0.25">
      <c r="A179" s="74"/>
      <c r="B179" s="168">
        <v>45</v>
      </c>
      <c r="C179" s="74"/>
      <c r="D179" s="75" t="s">
        <v>175</v>
      </c>
      <c r="E179" s="198">
        <f t="shared" ref="E179:G180" si="18">E180</f>
        <v>0</v>
      </c>
      <c r="F179" s="198">
        <f t="shared" si="18"/>
        <v>0</v>
      </c>
      <c r="G179" s="198">
        <f t="shared" si="18"/>
        <v>170517.79</v>
      </c>
      <c r="H179" s="199"/>
      <c r="I179" s="199"/>
    </row>
    <row r="180" spans="1:9" x14ac:dyDescent="0.25">
      <c r="A180" s="76"/>
      <c r="B180" s="177">
        <v>451</v>
      </c>
      <c r="C180" s="179"/>
      <c r="D180" s="179" t="s">
        <v>176</v>
      </c>
      <c r="E180" s="197">
        <f t="shared" si="18"/>
        <v>0</v>
      </c>
      <c r="F180" s="197">
        <f t="shared" si="18"/>
        <v>0</v>
      </c>
      <c r="G180" s="197">
        <f t="shared" si="18"/>
        <v>170517.79</v>
      </c>
      <c r="H180" s="212"/>
      <c r="I180" s="197"/>
    </row>
    <row r="181" spans="1:9" x14ac:dyDescent="0.25">
      <c r="A181" s="76"/>
      <c r="B181" s="169">
        <v>4511</v>
      </c>
      <c r="C181" s="76"/>
      <c r="D181" s="76" t="s">
        <v>176</v>
      </c>
      <c r="E181" s="201">
        <v>0</v>
      </c>
      <c r="F181" s="201"/>
      <c r="G181" s="201">
        <v>170517.79</v>
      </c>
      <c r="H181" s="212"/>
      <c r="I181" s="211"/>
    </row>
    <row r="182" spans="1:9" x14ac:dyDescent="0.25">
      <c r="A182" s="85"/>
      <c r="B182" s="171"/>
      <c r="C182" s="172">
        <v>52</v>
      </c>
      <c r="D182" s="80" t="s">
        <v>92</v>
      </c>
      <c r="E182" s="213">
        <f>E179</f>
        <v>0</v>
      </c>
      <c r="F182" s="213">
        <f>F179</f>
        <v>0</v>
      </c>
      <c r="G182" s="213">
        <f>G179</f>
        <v>170517.79</v>
      </c>
      <c r="H182" s="211"/>
      <c r="I182" s="211"/>
    </row>
    <row r="183" spans="1:9" x14ac:dyDescent="0.25">
      <c r="A183" s="74"/>
      <c r="B183" s="168">
        <v>42</v>
      </c>
      <c r="C183" s="74"/>
      <c r="D183" s="75" t="s">
        <v>94</v>
      </c>
      <c r="E183" s="198">
        <f>SUM(E184)</f>
        <v>45151.93</v>
      </c>
      <c r="F183" s="198">
        <f>SUM(F184)</f>
        <v>39816.839999999997</v>
      </c>
      <c r="G183" s="198">
        <f>SUM(G184)</f>
        <v>855.1099999999999</v>
      </c>
      <c r="H183" s="199">
        <f>SUM(G183/E183*100)</f>
        <v>1.8938503846900896</v>
      </c>
      <c r="I183" s="199">
        <f>SUM(G183/F183*100)</f>
        <v>2.1476089011584043</v>
      </c>
    </row>
    <row r="184" spans="1:9" x14ac:dyDescent="0.25">
      <c r="A184" s="86"/>
      <c r="B184" s="166">
        <v>422</v>
      </c>
      <c r="C184" s="47"/>
      <c r="D184" s="47" t="s">
        <v>95</v>
      </c>
      <c r="E184" s="32">
        <f>SUM(E185:E187)</f>
        <v>45151.93</v>
      </c>
      <c r="F184" s="32">
        <v>39816.839999999997</v>
      </c>
      <c r="G184" s="32">
        <f>SUM(G185:G187)</f>
        <v>855.1099999999999</v>
      </c>
      <c r="H184" s="214">
        <f t="shared" si="16"/>
        <v>1.8938503846900896</v>
      </c>
      <c r="I184" s="197">
        <f>SUM(G184/F184*100)</f>
        <v>2.1476089011584043</v>
      </c>
    </row>
    <row r="185" spans="1:9" x14ac:dyDescent="0.25">
      <c r="A185" s="87"/>
      <c r="B185" s="169">
        <v>4221</v>
      </c>
      <c r="C185" s="76"/>
      <c r="D185" s="76" t="s">
        <v>96</v>
      </c>
      <c r="E185" s="35">
        <v>1100.1400000000001</v>
      </c>
      <c r="F185" s="35"/>
      <c r="G185" s="35">
        <v>589.66</v>
      </c>
      <c r="H185" s="210">
        <f t="shared" si="16"/>
        <v>53.598632901267109</v>
      </c>
      <c r="I185" s="211"/>
    </row>
    <row r="186" spans="1:9" x14ac:dyDescent="0.25">
      <c r="A186" s="87"/>
      <c r="B186" s="169">
        <v>4224</v>
      </c>
      <c r="C186" s="76"/>
      <c r="D186" s="76" t="s">
        <v>171</v>
      </c>
      <c r="E186" s="35">
        <v>43753.16</v>
      </c>
      <c r="F186" s="35"/>
      <c r="G186" s="35">
        <v>265.45</v>
      </c>
      <c r="H186" s="212"/>
      <c r="I186" s="211"/>
    </row>
    <row r="187" spans="1:9" x14ac:dyDescent="0.25">
      <c r="A187" s="87"/>
      <c r="B187" s="169">
        <v>4227</v>
      </c>
      <c r="C187" s="76"/>
      <c r="D187" s="76" t="s">
        <v>172</v>
      </c>
      <c r="E187" s="35">
        <v>298.63</v>
      </c>
      <c r="F187" s="35"/>
      <c r="G187" s="35">
        <v>0</v>
      </c>
      <c r="H187" s="212"/>
      <c r="I187" s="211"/>
    </row>
    <row r="188" spans="1:9" x14ac:dyDescent="0.25">
      <c r="A188" s="85"/>
      <c r="B188" s="171"/>
      <c r="C188" s="172">
        <v>61</v>
      </c>
      <c r="D188" s="80" t="s">
        <v>46</v>
      </c>
      <c r="E188" s="213">
        <f>SUM(E183)</f>
        <v>45151.93</v>
      </c>
      <c r="F188" s="213">
        <f>SUM(F183)</f>
        <v>39816.839999999997</v>
      </c>
      <c r="G188" s="213">
        <f>SUM(G183)</f>
        <v>855.1099999999999</v>
      </c>
      <c r="H188" s="211">
        <f t="shared" si="16"/>
        <v>1.8938503846900896</v>
      </c>
      <c r="I188" s="211">
        <f t="shared" si="17"/>
        <v>2.1476089011584043</v>
      </c>
    </row>
    <row r="189" spans="1:9" x14ac:dyDescent="0.25">
      <c r="A189" s="74"/>
      <c r="B189" s="168">
        <v>45</v>
      </c>
      <c r="C189" s="74"/>
      <c r="D189" s="75" t="s">
        <v>175</v>
      </c>
      <c r="E189" s="198">
        <f>E190</f>
        <v>0</v>
      </c>
      <c r="F189" s="198">
        <f>F190</f>
        <v>1327.23</v>
      </c>
      <c r="G189" s="198">
        <f>G190</f>
        <v>0</v>
      </c>
      <c r="H189" s="199"/>
      <c r="I189" s="199">
        <f>SUM(G189/F189*100)</f>
        <v>0</v>
      </c>
    </row>
    <row r="190" spans="1:9" x14ac:dyDescent="0.25">
      <c r="A190" s="76"/>
      <c r="B190" s="177">
        <v>451</v>
      </c>
      <c r="C190" s="179"/>
      <c r="D190" s="179" t="s">
        <v>176</v>
      </c>
      <c r="E190" s="197">
        <f>E191</f>
        <v>0</v>
      </c>
      <c r="F190" s="197">
        <v>1327.23</v>
      </c>
      <c r="G190" s="197">
        <f>G191</f>
        <v>0</v>
      </c>
      <c r="H190" s="212"/>
      <c r="I190" s="197">
        <f>SUM(G190/F190*100)</f>
        <v>0</v>
      </c>
    </row>
    <row r="191" spans="1:9" x14ac:dyDescent="0.25">
      <c r="A191" s="76"/>
      <c r="B191" s="169">
        <v>4511</v>
      </c>
      <c r="C191" s="76"/>
      <c r="D191" s="76" t="s">
        <v>176</v>
      </c>
      <c r="E191" s="201">
        <v>0</v>
      </c>
      <c r="F191" s="201"/>
      <c r="G191" s="201"/>
      <c r="H191" s="212"/>
      <c r="I191" s="211"/>
    </row>
    <row r="192" spans="1:9" ht="31.5" customHeight="1" x14ac:dyDescent="0.25">
      <c r="A192" s="85"/>
      <c r="B192" s="171"/>
      <c r="C192" s="172">
        <v>71</v>
      </c>
      <c r="D192" s="180" t="s">
        <v>181</v>
      </c>
      <c r="E192" s="213">
        <v>0</v>
      </c>
      <c r="F192" s="213">
        <f>F189</f>
        <v>1327.23</v>
      </c>
      <c r="G192" s="213">
        <v>0</v>
      </c>
      <c r="H192" s="211"/>
      <c r="I192" s="211"/>
    </row>
    <row r="193" spans="1:9" x14ac:dyDescent="0.25">
      <c r="A193" s="247" t="s">
        <v>97</v>
      </c>
      <c r="B193" s="247"/>
      <c r="C193" s="247"/>
      <c r="D193" s="247"/>
      <c r="E193" s="200">
        <f>SUM(E149,E65)</f>
        <v>14179383.610000001</v>
      </c>
      <c r="F193" s="200">
        <f>SUM(F149,F65)</f>
        <v>28482401.620000008</v>
      </c>
      <c r="G193" s="200">
        <f>SUM(G149,G65)</f>
        <v>15554023.49</v>
      </c>
      <c r="H193" s="197">
        <f t="shared" si="16"/>
        <v>109.69463777699431</v>
      </c>
      <c r="I193" s="197">
        <f t="shared" si="17"/>
        <v>54.609241515217413</v>
      </c>
    </row>
    <row r="194" spans="1:9" x14ac:dyDescent="0.25">
      <c r="A194" s="59"/>
      <c r="B194" s="59"/>
      <c r="C194" s="59"/>
      <c r="D194" s="59"/>
      <c r="E194" s="88"/>
      <c r="F194" s="59"/>
      <c r="G194" s="59"/>
      <c r="H194" s="59"/>
      <c r="I194" s="59"/>
    </row>
  </sheetData>
  <mergeCells count="9">
    <mergeCell ref="A62:I62"/>
    <mergeCell ref="A64:D64"/>
    <mergeCell ref="A193:D193"/>
    <mergeCell ref="A54:D54"/>
    <mergeCell ref="A1:I1"/>
    <mergeCell ref="A2:I2"/>
    <mergeCell ref="A4:D4"/>
    <mergeCell ref="A50:D50"/>
    <mergeCell ref="A52:I52"/>
  </mergeCells>
  <pageMargins left="0.7" right="0.7" top="0.75" bottom="0.75" header="0.3" footer="0.3"/>
  <pageSetup paperSize="9" scale="60" fitToHeight="0" orientation="portrait" r:id="rId1"/>
  <ignoredErrors>
    <ignoredError sqref="E44 F17 F160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F13"/>
  <sheetViews>
    <sheetView workbookViewId="0">
      <selection activeCell="N15" sqref="N15"/>
    </sheetView>
  </sheetViews>
  <sheetFormatPr defaultRowHeight="15" x14ac:dyDescent="0.25"/>
  <cols>
    <col min="1" max="1" width="42.5703125" customWidth="1"/>
    <col min="2" max="2" width="14.42578125" customWidth="1"/>
    <col min="3" max="3" width="11.7109375" customWidth="1"/>
    <col min="4" max="4" width="14.140625" customWidth="1"/>
    <col min="6" max="6" width="8.85546875" bestFit="1" customWidth="1"/>
  </cols>
  <sheetData>
    <row r="1" spans="1:6" ht="15.75" x14ac:dyDescent="0.25">
      <c r="A1" s="254"/>
      <c r="B1" s="254"/>
      <c r="C1" s="254"/>
      <c r="D1" s="254"/>
      <c r="E1" s="254"/>
      <c r="F1" s="254"/>
    </row>
    <row r="2" spans="1:6" ht="15.75" x14ac:dyDescent="0.25">
      <c r="A2" s="254" t="s">
        <v>0</v>
      </c>
      <c r="B2" s="254"/>
      <c r="C2" s="254"/>
      <c r="D2" s="254"/>
      <c r="E2" s="254"/>
      <c r="F2" s="254"/>
    </row>
    <row r="3" spans="1:6" ht="15.75" x14ac:dyDescent="0.25">
      <c r="A3" s="254" t="s">
        <v>98</v>
      </c>
      <c r="B3" s="254"/>
      <c r="C3" s="254"/>
      <c r="D3" s="254"/>
      <c r="E3" s="255"/>
      <c r="F3" s="255"/>
    </row>
    <row r="4" spans="1:6" ht="15.75" x14ac:dyDescent="0.25">
      <c r="A4" s="91"/>
      <c r="B4" s="91"/>
      <c r="C4" s="91"/>
      <c r="D4" s="91"/>
      <c r="E4" s="92"/>
      <c r="F4" s="92"/>
    </row>
    <row r="5" spans="1:6" ht="15.75" x14ac:dyDescent="0.25">
      <c r="A5" s="254" t="s">
        <v>99</v>
      </c>
      <c r="B5" s="254"/>
      <c r="C5" s="254"/>
      <c r="D5" s="256"/>
      <c r="E5" s="256"/>
      <c r="F5" s="256"/>
    </row>
    <row r="6" spans="1:6" ht="15.75" x14ac:dyDescent="0.25">
      <c r="A6" s="91"/>
      <c r="B6" s="91"/>
      <c r="C6" s="91"/>
      <c r="D6" s="91"/>
      <c r="E6" s="92"/>
      <c r="F6" s="92"/>
    </row>
    <row r="7" spans="1:6" ht="15.75" x14ac:dyDescent="0.25">
      <c r="A7" s="254" t="s">
        <v>100</v>
      </c>
      <c r="B7" s="254"/>
      <c r="C7" s="254"/>
      <c r="D7" s="255"/>
      <c r="E7" s="255"/>
      <c r="F7" s="255"/>
    </row>
    <row r="8" spans="1:6" ht="15.75" x14ac:dyDescent="0.25">
      <c r="A8" s="91"/>
      <c r="B8" s="91"/>
      <c r="C8" s="91"/>
      <c r="D8" s="91"/>
      <c r="E8" s="92"/>
      <c r="F8" s="92"/>
    </row>
    <row r="9" spans="1:6" ht="30" x14ac:dyDescent="0.25">
      <c r="A9" s="93" t="s">
        <v>101</v>
      </c>
      <c r="B9" s="89" t="s">
        <v>127</v>
      </c>
      <c r="C9" s="89" t="s">
        <v>126</v>
      </c>
      <c r="D9" s="89" t="s">
        <v>128</v>
      </c>
      <c r="E9" s="89" t="s">
        <v>26</v>
      </c>
      <c r="F9" s="89" t="s">
        <v>26</v>
      </c>
    </row>
    <row r="10" spans="1:6" x14ac:dyDescent="0.25">
      <c r="A10" s="94">
        <v>1</v>
      </c>
      <c r="B10" s="95">
        <v>2</v>
      </c>
      <c r="C10" s="95">
        <v>3</v>
      </c>
      <c r="D10" s="95">
        <v>4</v>
      </c>
      <c r="E10" s="95" t="s">
        <v>27</v>
      </c>
      <c r="F10" s="95" t="s">
        <v>28</v>
      </c>
    </row>
    <row r="11" spans="1:6" ht="15.75" customHeight="1" x14ac:dyDescent="0.25">
      <c r="A11" s="96" t="s">
        <v>102</v>
      </c>
      <c r="B11" s="97">
        <f>B12</f>
        <v>14179383</v>
      </c>
      <c r="C11" s="97">
        <f>C12</f>
        <v>28482401.620000001</v>
      </c>
      <c r="D11" s="97">
        <f>D12</f>
        <v>15554023</v>
      </c>
      <c r="E11" s="97">
        <f>D11/B11*100</f>
        <v>109.69463904035881</v>
      </c>
      <c r="F11" s="97">
        <f>D11/C11*100</f>
        <v>54.609239794856876</v>
      </c>
    </row>
    <row r="12" spans="1:6" x14ac:dyDescent="0.25">
      <c r="A12" s="160" t="s">
        <v>129</v>
      </c>
      <c r="B12" s="182">
        <f>SUM(B13:B13)</f>
        <v>14179383</v>
      </c>
      <c r="C12" s="182">
        <f>SUM(C13:C13)</f>
        <v>28482401.620000001</v>
      </c>
      <c r="D12" s="182">
        <f>SUM(D13:D13)</f>
        <v>15554023</v>
      </c>
      <c r="E12" s="99">
        <f>SUM(D12/B12*100)</f>
        <v>109.69463904035881</v>
      </c>
      <c r="F12" s="99">
        <f>SUM(D12/C12*100)</f>
        <v>54.609239794856876</v>
      </c>
    </row>
    <row r="13" spans="1:6" x14ac:dyDescent="0.25">
      <c r="A13" s="161" t="s">
        <v>130</v>
      </c>
      <c r="B13" s="98">
        <v>14179383</v>
      </c>
      <c r="C13" s="98">
        <v>28482401.620000001</v>
      </c>
      <c r="D13" s="98">
        <v>15554023</v>
      </c>
      <c r="E13" s="99">
        <f t="shared" ref="E13" si="0">SUM(D13/B13*100)</f>
        <v>109.69463904035881</v>
      </c>
      <c r="F13" s="99">
        <f t="shared" ref="F13" si="1">SUM(D13/C13*100)</f>
        <v>54.609239794856876</v>
      </c>
    </row>
  </sheetData>
  <mergeCells count="5">
    <mergeCell ref="A1:F1"/>
    <mergeCell ref="A2:F2"/>
    <mergeCell ref="A3:F3"/>
    <mergeCell ref="A5:F5"/>
    <mergeCell ref="A7:F7"/>
  </mergeCells>
  <pageMargins left="0.7" right="0.7" top="0.75" bottom="0.75" header="0.3" footer="0.3"/>
  <pageSetup paperSize="9" scale="8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I16"/>
  <sheetViews>
    <sheetView workbookViewId="0">
      <selection activeCell="I16" sqref="I16"/>
    </sheetView>
  </sheetViews>
  <sheetFormatPr defaultRowHeight="15" x14ac:dyDescent="0.25"/>
  <cols>
    <col min="1" max="1" width="7" bestFit="1" customWidth="1"/>
    <col min="2" max="2" width="8" bestFit="1" customWidth="1"/>
    <col min="3" max="3" width="5.28515625" bestFit="1" customWidth="1"/>
    <col min="4" max="4" width="55.85546875" customWidth="1"/>
    <col min="5" max="5" width="11.85546875" customWidth="1"/>
    <col min="6" max="6" width="12" customWidth="1"/>
    <col min="7" max="7" width="11.5703125" customWidth="1"/>
    <col min="8" max="8" width="8.85546875" customWidth="1"/>
    <col min="9" max="9" width="9.140625" customWidth="1"/>
  </cols>
  <sheetData>
    <row r="1" spans="1:9" ht="15.75" x14ac:dyDescent="0.25">
      <c r="A1" s="230" t="s">
        <v>0</v>
      </c>
      <c r="B1" s="230"/>
      <c r="C1" s="230"/>
      <c r="D1" s="230"/>
      <c r="E1" s="230"/>
      <c r="F1" s="230"/>
      <c r="G1" s="230"/>
      <c r="H1" s="230"/>
      <c r="I1" s="230"/>
    </row>
    <row r="2" spans="1:9" ht="15.75" x14ac:dyDescent="0.25">
      <c r="A2" s="257" t="s">
        <v>98</v>
      </c>
      <c r="B2" s="257"/>
      <c r="C2" s="257"/>
      <c r="D2" s="257"/>
      <c r="E2" s="257"/>
      <c r="F2" s="257"/>
      <c r="G2" s="257"/>
      <c r="H2" s="258"/>
      <c r="I2" s="258"/>
    </row>
    <row r="3" spans="1:9" ht="15.75" x14ac:dyDescent="0.25">
      <c r="A3" s="100"/>
      <c r="B3" s="100"/>
      <c r="C3" s="100"/>
      <c r="D3" s="100"/>
      <c r="E3" s="100"/>
      <c r="F3" s="100"/>
      <c r="G3" s="100"/>
      <c r="H3" s="101"/>
      <c r="I3" s="101"/>
    </row>
    <row r="4" spans="1:9" ht="15.75" x14ac:dyDescent="0.25">
      <c r="A4" s="257" t="s">
        <v>103</v>
      </c>
      <c r="B4" s="259"/>
      <c r="C4" s="259"/>
      <c r="D4" s="259"/>
      <c r="E4" s="259"/>
      <c r="F4" s="259"/>
      <c r="G4" s="259"/>
      <c r="H4" s="259"/>
      <c r="I4" s="259"/>
    </row>
    <row r="5" spans="1:9" ht="45" x14ac:dyDescent="0.25">
      <c r="A5" s="102" t="s">
        <v>23</v>
      </c>
      <c r="B5" s="102" t="s">
        <v>104</v>
      </c>
      <c r="C5" s="102" t="s">
        <v>24</v>
      </c>
      <c r="D5" s="102" t="s">
        <v>25</v>
      </c>
      <c r="E5" s="102" t="s">
        <v>3</v>
      </c>
      <c r="F5" s="102" t="s">
        <v>4</v>
      </c>
      <c r="G5" s="20" t="s">
        <v>5</v>
      </c>
      <c r="H5" s="102" t="s">
        <v>26</v>
      </c>
      <c r="I5" s="102" t="s">
        <v>26</v>
      </c>
    </row>
    <row r="6" spans="1:9" x14ac:dyDescent="0.25">
      <c r="A6" s="260">
        <v>1</v>
      </c>
      <c r="B6" s="260"/>
      <c r="C6" s="260"/>
      <c r="D6" s="260"/>
      <c r="E6" s="103">
        <v>2</v>
      </c>
      <c r="F6" s="103">
        <v>3</v>
      </c>
      <c r="G6" s="103">
        <v>4</v>
      </c>
      <c r="H6" s="103" t="s">
        <v>27</v>
      </c>
      <c r="I6" s="103" t="s">
        <v>28</v>
      </c>
    </row>
    <row r="7" spans="1:9" ht="15.75" x14ac:dyDescent="0.25">
      <c r="A7" s="104">
        <v>8</v>
      </c>
      <c r="B7" s="105"/>
      <c r="C7" s="105"/>
      <c r="D7" s="105" t="s">
        <v>105</v>
      </c>
      <c r="E7" s="106">
        <f>SUM(E8)</f>
        <v>0</v>
      </c>
      <c r="F7" s="106">
        <f t="shared" ref="F7:G9" si="0">SUM(F8)</f>
        <v>0</v>
      </c>
      <c r="G7" s="106">
        <f t="shared" si="0"/>
        <v>0</v>
      </c>
      <c r="H7" s="107"/>
      <c r="I7" s="107"/>
    </row>
    <row r="8" spans="1:9" ht="15.75" x14ac:dyDescent="0.25">
      <c r="A8" s="108"/>
      <c r="B8" s="109">
        <v>84</v>
      </c>
      <c r="C8" s="110"/>
      <c r="D8" s="111" t="s">
        <v>106</v>
      </c>
      <c r="E8" s="112">
        <f>SUM(E9)</f>
        <v>0</v>
      </c>
      <c r="F8" s="112"/>
      <c r="G8" s="112">
        <f t="shared" si="0"/>
        <v>0</v>
      </c>
      <c r="H8" s="107"/>
      <c r="I8" s="107"/>
    </row>
    <row r="9" spans="1:9" ht="31.5" x14ac:dyDescent="0.25">
      <c r="A9" s="108"/>
      <c r="B9" s="113" t="s">
        <v>107</v>
      </c>
      <c r="C9" s="114"/>
      <c r="D9" s="115" t="s">
        <v>108</v>
      </c>
      <c r="E9" s="116">
        <f>SUM(E10)</f>
        <v>0</v>
      </c>
      <c r="F9" s="116"/>
      <c r="G9" s="116">
        <f t="shared" si="0"/>
        <v>0</v>
      </c>
      <c r="H9" s="107"/>
      <c r="I9" s="107"/>
    </row>
    <row r="10" spans="1:9" ht="15.75" x14ac:dyDescent="0.25">
      <c r="A10" s="117"/>
      <c r="B10" s="118">
        <v>8422</v>
      </c>
      <c r="C10" s="119"/>
      <c r="D10" s="120" t="s">
        <v>109</v>
      </c>
      <c r="E10" s="121"/>
      <c r="F10" s="121"/>
      <c r="G10" s="122"/>
      <c r="H10" s="123"/>
      <c r="I10" s="123"/>
    </row>
    <row r="11" spans="1:9" ht="15.75" x14ac:dyDescent="0.25">
      <c r="A11" s="124"/>
      <c r="B11" s="125"/>
      <c r="C11" s="126">
        <v>81</v>
      </c>
      <c r="D11" s="127" t="s">
        <v>110</v>
      </c>
      <c r="E11" s="128">
        <f>SUM(E7)</f>
        <v>0</v>
      </c>
      <c r="F11" s="128">
        <f t="shared" ref="F11:G11" si="1">SUM(F7)</f>
        <v>0</v>
      </c>
      <c r="G11" s="128">
        <f t="shared" si="1"/>
        <v>0</v>
      </c>
      <c r="H11" s="107"/>
      <c r="I11" s="107"/>
    </row>
    <row r="12" spans="1:9" ht="15.75" x14ac:dyDescent="0.25">
      <c r="A12" s="108">
        <v>5</v>
      </c>
      <c r="B12" s="129"/>
      <c r="C12" s="130"/>
      <c r="D12" s="131" t="s">
        <v>111</v>
      </c>
      <c r="E12" s="132">
        <f>SUM(E13)</f>
        <v>0</v>
      </c>
      <c r="F12" s="132">
        <f t="shared" ref="F12:G14" si="2">SUM(F13)</f>
        <v>0</v>
      </c>
      <c r="G12" s="132">
        <f t="shared" si="2"/>
        <v>0</v>
      </c>
      <c r="H12" s="107"/>
      <c r="I12" s="107"/>
    </row>
    <row r="13" spans="1:9" ht="15.75" x14ac:dyDescent="0.25">
      <c r="A13" s="133"/>
      <c r="B13" s="133">
        <v>54</v>
      </c>
      <c r="C13" s="130"/>
      <c r="D13" s="131" t="s">
        <v>112</v>
      </c>
      <c r="E13" s="132">
        <f>SUM(E14)</f>
        <v>0</v>
      </c>
      <c r="F13" s="132"/>
      <c r="G13" s="132">
        <f t="shared" si="2"/>
        <v>0</v>
      </c>
      <c r="H13" s="107"/>
      <c r="I13" s="107"/>
    </row>
    <row r="14" spans="1:9" ht="47.25" x14ac:dyDescent="0.25">
      <c r="A14" s="133"/>
      <c r="B14" s="133" t="s">
        <v>113</v>
      </c>
      <c r="C14" s="130"/>
      <c r="D14" s="132" t="s">
        <v>114</v>
      </c>
      <c r="E14" s="132">
        <f>SUM(E15)</f>
        <v>0</v>
      </c>
      <c r="F14" s="132"/>
      <c r="G14" s="132">
        <f t="shared" si="2"/>
        <v>0</v>
      </c>
      <c r="H14" s="107"/>
      <c r="I14" s="107"/>
    </row>
    <row r="15" spans="1:9" ht="31.5" x14ac:dyDescent="0.25">
      <c r="A15" s="134"/>
      <c r="B15" s="134" t="s">
        <v>115</v>
      </c>
      <c r="C15" s="135"/>
      <c r="D15" s="136" t="s">
        <v>116</v>
      </c>
      <c r="E15" s="136"/>
      <c r="F15" s="136"/>
      <c r="G15" s="137"/>
      <c r="H15" s="107"/>
      <c r="I15" s="107"/>
    </row>
    <row r="16" spans="1:9" ht="15.75" x14ac:dyDescent="0.25">
      <c r="A16" s="124"/>
      <c r="B16" s="125"/>
      <c r="C16" s="126">
        <v>11</v>
      </c>
      <c r="D16" s="127" t="s">
        <v>51</v>
      </c>
      <c r="E16" s="128">
        <f>SUM(E12)</f>
        <v>0</v>
      </c>
      <c r="F16" s="128">
        <f t="shared" ref="F16:G16" si="3">SUM(F12)</f>
        <v>0</v>
      </c>
      <c r="G16" s="128">
        <f t="shared" si="3"/>
        <v>0</v>
      </c>
      <c r="H16" s="107"/>
      <c r="I16" s="107"/>
    </row>
  </sheetData>
  <mergeCells count="4">
    <mergeCell ref="A1:I1"/>
    <mergeCell ref="A2:I2"/>
    <mergeCell ref="A4:I4"/>
    <mergeCell ref="A6:D6"/>
  </mergeCells>
  <pageMargins left="0.7" right="0.7" top="0.75" bottom="0.75" header="0.3" footer="0.3"/>
  <pageSetup paperSize="9" scale="67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G149"/>
  <sheetViews>
    <sheetView workbookViewId="0">
      <selection activeCell="A2" sqref="A2:XFD2"/>
    </sheetView>
  </sheetViews>
  <sheetFormatPr defaultRowHeight="15" x14ac:dyDescent="0.25"/>
  <cols>
    <col min="2" max="2" width="65.7109375" customWidth="1"/>
    <col min="3" max="5" width="17" customWidth="1"/>
    <col min="6" max="7" width="8.7109375" customWidth="1"/>
  </cols>
  <sheetData>
    <row r="1" spans="1:7" ht="15.75" x14ac:dyDescent="0.25">
      <c r="A1" s="230" t="s">
        <v>0</v>
      </c>
      <c r="B1" s="230"/>
      <c r="C1" s="230"/>
      <c r="D1" s="230"/>
      <c r="E1" s="230"/>
      <c r="F1" s="230"/>
      <c r="G1" s="230"/>
    </row>
    <row r="2" spans="1:7" ht="24.75" customHeight="1" x14ac:dyDescent="0.25">
      <c r="A2" s="230" t="s">
        <v>117</v>
      </c>
      <c r="B2" s="230"/>
      <c r="C2" s="230"/>
      <c r="D2" s="230"/>
      <c r="E2" s="230"/>
      <c r="F2" s="230"/>
      <c r="G2" s="230"/>
    </row>
    <row r="3" spans="1:7" ht="15.75" x14ac:dyDescent="0.25">
      <c r="A3" s="138"/>
      <c r="B3" s="138"/>
      <c r="C3" s="138"/>
      <c r="D3" s="139"/>
      <c r="E3" s="139"/>
      <c r="F3" s="139"/>
      <c r="G3" s="140"/>
    </row>
    <row r="4" spans="1:7" ht="15.75" x14ac:dyDescent="0.25">
      <c r="A4" s="138"/>
      <c r="B4" s="138"/>
      <c r="C4" s="138"/>
      <c r="D4" s="139"/>
      <c r="E4" s="139"/>
      <c r="F4" s="139"/>
      <c r="G4" s="140"/>
    </row>
    <row r="5" spans="1:7" ht="15.75" x14ac:dyDescent="0.25">
      <c r="A5" s="186" t="s">
        <v>120</v>
      </c>
      <c r="B5" s="187" t="s">
        <v>184</v>
      </c>
      <c r="C5" s="187"/>
      <c r="D5" s="188"/>
      <c r="E5" s="188"/>
      <c r="F5" s="188"/>
      <c r="G5" s="189"/>
    </row>
    <row r="6" spans="1:7" ht="15.75" x14ac:dyDescent="0.25">
      <c r="A6" s="190" t="s">
        <v>121</v>
      </c>
      <c r="B6" s="191" t="s">
        <v>183</v>
      </c>
      <c r="C6" s="191"/>
      <c r="D6" s="192"/>
      <c r="E6" s="192"/>
      <c r="F6" s="192"/>
      <c r="G6" s="193"/>
    </row>
    <row r="7" spans="1:7" ht="31.5" x14ac:dyDescent="0.25">
      <c r="A7" s="183" t="s">
        <v>118</v>
      </c>
      <c r="B7" s="183" t="s">
        <v>119</v>
      </c>
      <c r="C7" s="184" t="s">
        <v>127</v>
      </c>
      <c r="D7" s="184" t="s">
        <v>126</v>
      </c>
      <c r="E7" s="184" t="s">
        <v>128</v>
      </c>
      <c r="F7" s="185" t="s">
        <v>26</v>
      </c>
      <c r="G7" s="185" t="s">
        <v>26</v>
      </c>
    </row>
    <row r="8" spans="1:7" x14ac:dyDescent="0.25">
      <c r="A8" s="262">
        <v>1</v>
      </c>
      <c r="B8" s="262"/>
      <c r="C8" s="159">
        <v>2</v>
      </c>
      <c r="D8" s="141">
        <v>3</v>
      </c>
      <c r="E8" s="141">
        <v>4</v>
      </c>
      <c r="F8" s="90" t="s">
        <v>185</v>
      </c>
      <c r="G8" s="90" t="s">
        <v>186</v>
      </c>
    </row>
    <row r="9" spans="1:7" ht="15.75" x14ac:dyDescent="0.25">
      <c r="A9" s="173">
        <v>11</v>
      </c>
      <c r="B9" s="173" t="s">
        <v>51</v>
      </c>
      <c r="C9" s="216">
        <f>C10+C20</f>
        <v>692095.44000000006</v>
      </c>
      <c r="D9" s="216">
        <f>D10+D20</f>
        <v>1692634.55</v>
      </c>
      <c r="E9" s="216">
        <f>E10+E20</f>
        <v>583467.30000000005</v>
      </c>
      <c r="F9" s="216">
        <f t="shared" ref="F9:F33" si="0">E9/C9*100</f>
        <v>84.304456622340979</v>
      </c>
      <c r="G9" s="174">
        <f>SUM(E9/D9*100)</f>
        <v>34.470955351821218</v>
      </c>
    </row>
    <row r="10" spans="1:7" ht="15.75" x14ac:dyDescent="0.25">
      <c r="A10" s="143">
        <v>3</v>
      </c>
      <c r="B10" s="144" t="s">
        <v>60</v>
      </c>
      <c r="C10" s="145">
        <f>SUM(C11,C14)</f>
        <v>231145.18999999997</v>
      </c>
      <c r="D10" s="145">
        <f>SUM(D11,D14)</f>
        <v>545225.29</v>
      </c>
      <c r="E10" s="145">
        <f>SUM(E11,E14)</f>
        <v>283869.61000000004</v>
      </c>
      <c r="F10" s="145">
        <f t="shared" si="0"/>
        <v>122.81008746061299</v>
      </c>
      <c r="G10" s="145">
        <f>SUM(E10/D10*100)</f>
        <v>52.064644690271066</v>
      </c>
    </row>
    <row r="11" spans="1:7" ht="15.75" x14ac:dyDescent="0.25">
      <c r="A11" s="146">
        <v>31</v>
      </c>
      <c r="B11" s="147" t="s">
        <v>61</v>
      </c>
      <c r="C11" s="217">
        <f>C12</f>
        <v>13850.77</v>
      </c>
      <c r="D11" s="217">
        <v>42205.85</v>
      </c>
      <c r="E11" s="217">
        <f>E12</f>
        <v>15574.27</v>
      </c>
      <c r="F11" s="217">
        <f t="shared" si="0"/>
        <v>112.44335152486107</v>
      </c>
      <c r="G11" s="148">
        <f>SUM(E11/D11*100)</f>
        <v>36.900737693945274</v>
      </c>
    </row>
    <row r="12" spans="1:7" ht="15.75" x14ac:dyDescent="0.25">
      <c r="A12" s="114">
        <v>312</v>
      </c>
      <c r="B12" s="149" t="s">
        <v>149</v>
      </c>
      <c r="C12" s="218">
        <f>C13</f>
        <v>13850.77</v>
      </c>
      <c r="D12" s="150">
        <v>69015.86</v>
      </c>
      <c r="E12" s="150">
        <f>SUM(E13)</f>
        <v>15574.27</v>
      </c>
      <c r="F12" s="150">
        <f t="shared" si="0"/>
        <v>112.44335152486107</v>
      </c>
      <c r="G12" s="150">
        <f>E12/D12*100</f>
        <v>22.566218837235382</v>
      </c>
    </row>
    <row r="13" spans="1:7" ht="15.75" x14ac:dyDescent="0.25">
      <c r="A13" s="118">
        <v>3121</v>
      </c>
      <c r="B13" s="76" t="s">
        <v>149</v>
      </c>
      <c r="C13" s="219">
        <v>13850.77</v>
      </c>
      <c r="D13" s="152"/>
      <c r="E13" s="152">
        <v>15574.27</v>
      </c>
      <c r="F13" s="152">
        <f t="shared" si="0"/>
        <v>112.44335152486107</v>
      </c>
      <c r="G13" s="152"/>
    </row>
    <row r="14" spans="1:7" ht="15.75" x14ac:dyDescent="0.25">
      <c r="A14" s="146">
        <v>32</v>
      </c>
      <c r="B14" s="147" t="s">
        <v>67</v>
      </c>
      <c r="C14" s="217">
        <f>C15+C17</f>
        <v>217294.41999999998</v>
      </c>
      <c r="D14" s="217">
        <f>D15+D17</f>
        <v>503019.44</v>
      </c>
      <c r="E14" s="217">
        <f>E15+E17</f>
        <v>268295.34000000003</v>
      </c>
      <c r="F14" s="217">
        <f t="shared" si="0"/>
        <v>123.47088342167278</v>
      </c>
      <c r="G14" s="148">
        <f>SUM(E14/D14*100)</f>
        <v>53.336972423968355</v>
      </c>
    </row>
    <row r="15" spans="1:7" ht="15.75" x14ac:dyDescent="0.25">
      <c r="A15" s="114">
        <v>322</v>
      </c>
      <c r="B15" s="149" t="s">
        <v>72</v>
      </c>
      <c r="C15" s="218">
        <f>C16</f>
        <v>33955.31</v>
      </c>
      <c r="D15" s="218">
        <v>69015.86</v>
      </c>
      <c r="E15" s="218">
        <v>60096.02</v>
      </c>
      <c r="F15" s="150">
        <f t="shared" si="0"/>
        <v>176.98563199688061</v>
      </c>
      <c r="G15" s="150">
        <f>E15/D15*100</f>
        <v>87.075666375815644</v>
      </c>
    </row>
    <row r="16" spans="1:7" ht="15.75" x14ac:dyDescent="0.25">
      <c r="A16" s="118">
        <v>3224</v>
      </c>
      <c r="B16" s="151" t="s">
        <v>75</v>
      </c>
      <c r="C16" s="219">
        <v>33955.31</v>
      </c>
      <c r="D16" s="152"/>
      <c r="E16" s="152">
        <v>30096.02</v>
      </c>
      <c r="F16" s="152">
        <f t="shared" si="0"/>
        <v>88.634207727745689</v>
      </c>
      <c r="G16" s="152"/>
    </row>
    <row r="17" spans="1:7" ht="15.75" x14ac:dyDescent="0.25">
      <c r="A17" s="114">
        <v>323</v>
      </c>
      <c r="B17" s="149" t="s">
        <v>78</v>
      </c>
      <c r="C17" s="218">
        <f>C18+C19</f>
        <v>183339.11</v>
      </c>
      <c r="D17" s="218">
        <v>434003.58</v>
      </c>
      <c r="E17" s="218">
        <f>E18+E19</f>
        <v>208199.32</v>
      </c>
      <c r="F17" s="150">
        <f t="shared" si="0"/>
        <v>113.55968729203498</v>
      </c>
      <c r="G17" s="150">
        <f>E17/D17*100</f>
        <v>47.971797836321997</v>
      </c>
    </row>
    <row r="18" spans="1:7" ht="15.75" x14ac:dyDescent="0.25">
      <c r="A18" s="118">
        <v>3232</v>
      </c>
      <c r="B18" s="82" t="s">
        <v>80</v>
      </c>
      <c r="C18" s="219">
        <v>101143.22</v>
      </c>
      <c r="D18" s="152"/>
      <c r="E18" s="152">
        <v>122418.56</v>
      </c>
      <c r="F18" s="152">
        <f t="shared" si="0"/>
        <v>121.03486521390164</v>
      </c>
      <c r="G18" s="152"/>
    </row>
    <row r="19" spans="1:7" ht="15.75" x14ac:dyDescent="0.25">
      <c r="A19" s="118">
        <v>3238</v>
      </c>
      <c r="B19" s="82" t="s">
        <v>82</v>
      </c>
      <c r="C19" s="219">
        <v>82195.89</v>
      </c>
      <c r="D19" s="152"/>
      <c r="E19" s="152">
        <v>85780.76</v>
      </c>
      <c r="F19" s="152">
        <f t="shared" si="0"/>
        <v>104.36137378645087</v>
      </c>
      <c r="G19" s="152"/>
    </row>
    <row r="20" spans="1:7" ht="15.75" x14ac:dyDescent="0.25">
      <c r="A20" s="143">
        <v>4</v>
      </c>
      <c r="B20" s="144" t="s">
        <v>93</v>
      </c>
      <c r="C20" s="145">
        <f>C21+C24+C31</f>
        <v>460950.25000000006</v>
      </c>
      <c r="D20" s="145">
        <f>D21+D24+D31</f>
        <v>1147409.26</v>
      </c>
      <c r="E20" s="145">
        <f>E21+E24+E31</f>
        <v>299597.69</v>
      </c>
      <c r="F20" s="145">
        <f t="shared" si="0"/>
        <v>64.99566710290317</v>
      </c>
      <c r="G20" s="145">
        <f>SUM(E20/D20*100)</f>
        <v>26.110795898579379</v>
      </c>
    </row>
    <row r="21" spans="1:7" ht="15.75" x14ac:dyDescent="0.25">
      <c r="A21" s="146">
        <v>41</v>
      </c>
      <c r="B21" s="147" t="s">
        <v>167</v>
      </c>
      <c r="C21" s="217">
        <f>C22</f>
        <v>23525.21</v>
      </c>
      <c r="D21" s="217">
        <f>D22</f>
        <v>7963.46</v>
      </c>
      <c r="E21" s="217">
        <f>E22</f>
        <v>7963.07</v>
      </c>
      <c r="F21" s="217">
        <f t="shared" si="0"/>
        <v>33.849092101622048</v>
      </c>
      <c r="G21" s="148">
        <f>SUM(E21/D21*100)</f>
        <v>99.995102631268324</v>
      </c>
    </row>
    <row r="22" spans="1:7" ht="15.75" x14ac:dyDescent="0.25">
      <c r="A22" s="114">
        <v>412</v>
      </c>
      <c r="B22" s="149" t="s">
        <v>168</v>
      </c>
      <c r="C22" s="218">
        <f>C23</f>
        <v>23525.21</v>
      </c>
      <c r="D22" s="218">
        <v>7963.46</v>
      </c>
      <c r="E22" s="218">
        <f>E23</f>
        <v>7963.07</v>
      </c>
      <c r="F22" s="150">
        <f t="shared" si="0"/>
        <v>33.849092101622048</v>
      </c>
      <c r="G22" s="150">
        <f>E22/D22*100</f>
        <v>99.995102631268324</v>
      </c>
    </row>
    <row r="23" spans="1:7" ht="15.75" x14ac:dyDescent="0.25">
      <c r="A23" s="118">
        <v>4123</v>
      </c>
      <c r="B23" s="178" t="s">
        <v>169</v>
      </c>
      <c r="C23" s="219">
        <v>23525.21</v>
      </c>
      <c r="D23" s="152"/>
      <c r="E23" s="152">
        <v>7963.07</v>
      </c>
      <c r="F23" s="152">
        <f t="shared" si="0"/>
        <v>33.849092101622048</v>
      </c>
      <c r="G23" s="152"/>
    </row>
    <row r="24" spans="1:7" ht="15.75" x14ac:dyDescent="0.25">
      <c r="A24" s="146">
        <v>42</v>
      </c>
      <c r="B24" s="147" t="s">
        <v>94</v>
      </c>
      <c r="C24" s="217">
        <f>C25+C29</f>
        <v>426134.77</v>
      </c>
      <c r="D24" s="217">
        <f>D25+D29</f>
        <v>521090.23</v>
      </c>
      <c r="E24" s="217">
        <f>E25+E29</f>
        <v>291634.62</v>
      </c>
      <c r="F24" s="217">
        <f t="shared" si="0"/>
        <v>68.437180096803644</v>
      </c>
      <c r="G24" s="148">
        <f>SUM(E24/D24*100)</f>
        <v>55.966242161170442</v>
      </c>
    </row>
    <row r="25" spans="1:7" ht="15.75" x14ac:dyDescent="0.25">
      <c r="A25" s="114">
        <v>422</v>
      </c>
      <c r="B25" s="149" t="s">
        <v>95</v>
      </c>
      <c r="C25" s="218">
        <f>C26+C27+C28</f>
        <v>419498.63</v>
      </c>
      <c r="D25" s="218">
        <v>486214.35</v>
      </c>
      <c r="E25" s="218">
        <f>E26+E27+E28</f>
        <v>261399.61000000002</v>
      </c>
      <c r="F25" s="150">
        <f t="shared" si="0"/>
        <v>62.312387051180593</v>
      </c>
      <c r="G25" s="150">
        <f>E25/D25*100</f>
        <v>53.76221619127449</v>
      </c>
    </row>
    <row r="26" spans="1:7" ht="15.75" x14ac:dyDescent="0.25">
      <c r="A26" s="118">
        <v>4221</v>
      </c>
      <c r="B26" s="76" t="s">
        <v>96</v>
      </c>
      <c r="C26" s="219">
        <v>64249.74</v>
      </c>
      <c r="D26" s="152"/>
      <c r="E26" s="152">
        <v>13340.22</v>
      </c>
      <c r="F26" s="152">
        <f t="shared" si="0"/>
        <v>20.76307234861962</v>
      </c>
      <c r="G26" s="152"/>
    </row>
    <row r="27" spans="1:7" ht="15.75" x14ac:dyDescent="0.25">
      <c r="A27" s="118">
        <v>4224</v>
      </c>
      <c r="B27" s="76" t="s">
        <v>171</v>
      </c>
      <c r="C27" s="219">
        <v>256610.41</v>
      </c>
      <c r="D27" s="152"/>
      <c r="E27" s="152">
        <v>247764.39</v>
      </c>
      <c r="F27" s="152">
        <f t="shared" si="0"/>
        <v>96.55274312526916</v>
      </c>
      <c r="G27" s="152"/>
    </row>
    <row r="28" spans="1:7" ht="15.75" x14ac:dyDescent="0.25">
      <c r="A28" s="118">
        <v>4227</v>
      </c>
      <c r="B28" s="76" t="s">
        <v>172</v>
      </c>
      <c r="C28" s="219">
        <v>98638.48</v>
      </c>
      <c r="D28" s="152"/>
      <c r="E28" s="152">
        <v>295</v>
      </c>
      <c r="F28" s="152">
        <f t="shared" si="0"/>
        <v>0.29907192406046806</v>
      </c>
      <c r="G28" s="152"/>
    </row>
    <row r="29" spans="1:7" ht="15.75" x14ac:dyDescent="0.25">
      <c r="A29" s="114">
        <v>426</v>
      </c>
      <c r="B29" s="149" t="s">
        <v>173</v>
      </c>
      <c r="C29" s="218">
        <f>C30</f>
        <v>6636.14</v>
      </c>
      <c r="D29" s="218">
        <v>34875.879999999997</v>
      </c>
      <c r="E29" s="218">
        <f>E30</f>
        <v>30235.01</v>
      </c>
      <c r="F29" s="150">
        <f t="shared" si="0"/>
        <v>455.6113945757624</v>
      </c>
      <c r="G29" s="150">
        <f>E29/D29*100</f>
        <v>86.6931816487498</v>
      </c>
    </row>
    <row r="30" spans="1:7" ht="15.75" x14ac:dyDescent="0.25">
      <c r="A30" s="118">
        <v>4262</v>
      </c>
      <c r="B30" s="76" t="s">
        <v>174</v>
      </c>
      <c r="C30" s="219">
        <v>6636.14</v>
      </c>
      <c r="D30" s="152"/>
      <c r="E30" s="152">
        <v>30235.01</v>
      </c>
      <c r="F30" s="152">
        <f t="shared" si="0"/>
        <v>455.6113945757624</v>
      </c>
      <c r="G30" s="152"/>
    </row>
    <row r="31" spans="1:7" ht="15.75" x14ac:dyDescent="0.25">
      <c r="A31" s="146">
        <v>45</v>
      </c>
      <c r="B31" s="147" t="s">
        <v>175</v>
      </c>
      <c r="C31" s="217">
        <f>C32+C34</f>
        <v>11290.27</v>
      </c>
      <c r="D31" s="217">
        <f>D32+D34</f>
        <v>618355.57000000007</v>
      </c>
      <c r="E31" s="217">
        <f>E32+E34</f>
        <v>0</v>
      </c>
      <c r="F31" s="217">
        <f t="shared" si="0"/>
        <v>0</v>
      </c>
      <c r="G31" s="148">
        <f>SUM(E31/D31*100)</f>
        <v>0</v>
      </c>
    </row>
    <row r="32" spans="1:7" ht="15.75" x14ac:dyDescent="0.25">
      <c r="A32" s="114">
        <v>451</v>
      </c>
      <c r="B32" s="149" t="s">
        <v>176</v>
      </c>
      <c r="C32" s="218">
        <f>C33</f>
        <v>11290.27</v>
      </c>
      <c r="D32" s="218">
        <v>597252.64</v>
      </c>
      <c r="E32" s="218">
        <f>E33</f>
        <v>0</v>
      </c>
      <c r="F32" s="150">
        <f t="shared" si="0"/>
        <v>0</v>
      </c>
      <c r="G32" s="150">
        <f>E32/D32*100</f>
        <v>0</v>
      </c>
    </row>
    <row r="33" spans="1:7" ht="15.75" x14ac:dyDescent="0.25">
      <c r="A33" s="118">
        <v>4511</v>
      </c>
      <c r="B33" s="76" t="s">
        <v>176</v>
      </c>
      <c r="C33" s="219">
        <v>11290.27</v>
      </c>
      <c r="D33" s="152"/>
      <c r="E33" s="152">
        <v>0</v>
      </c>
      <c r="F33" s="152">
        <f t="shared" si="0"/>
        <v>0</v>
      </c>
      <c r="G33" s="152"/>
    </row>
    <row r="34" spans="1:7" ht="15.75" x14ac:dyDescent="0.25">
      <c r="A34" s="114">
        <v>452</v>
      </c>
      <c r="B34" s="149" t="s">
        <v>180</v>
      </c>
      <c r="C34" s="218">
        <f>C35</f>
        <v>0</v>
      </c>
      <c r="D34" s="218">
        <v>21102.93</v>
      </c>
      <c r="E34" s="218">
        <f>E35</f>
        <v>0</v>
      </c>
      <c r="F34" s="152"/>
      <c r="G34" s="150">
        <f>E34/D34*100</f>
        <v>0</v>
      </c>
    </row>
    <row r="35" spans="1:7" ht="15.75" x14ac:dyDescent="0.25">
      <c r="A35" s="118">
        <v>4521</v>
      </c>
      <c r="B35" s="76" t="s">
        <v>180</v>
      </c>
      <c r="C35" s="219">
        <v>0</v>
      </c>
      <c r="D35" s="152"/>
      <c r="E35" s="152">
        <v>0</v>
      </c>
      <c r="F35" s="152"/>
      <c r="G35" s="152"/>
    </row>
    <row r="36" spans="1:7" ht="15.75" x14ac:dyDescent="0.25">
      <c r="A36" s="173">
        <v>31</v>
      </c>
      <c r="B36" s="173" t="s">
        <v>122</v>
      </c>
      <c r="C36" s="216">
        <f t="shared" ref="C36:E38" si="1">C37</f>
        <v>89629.18</v>
      </c>
      <c r="D36" s="216">
        <f t="shared" si="1"/>
        <v>132855.53</v>
      </c>
      <c r="E36" s="216">
        <f t="shared" si="1"/>
        <v>105117.29</v>
      </c>
      <c r="F36" s="216">
        <f t="shared" ref="F36:F56" si="2">E36/C36*100</f>
        <v>117.2802094139431</v>
      </c>
      <c r="G36" s="174">
        <f>SUM(E36/D36*100)</f>
        <v>79.121501378226398</v>
      </c>
    </row>
    <row r="37" spans="1:7" ht="15.75" x14ac:dyDescent="0.25">
      <c r="A37" s="143">
        <v>3</v>
      </c>
      <c r="B37" s="144" t="s">
        <v>60</v>
      </c>
      <c r="C37" s="220">
        <f t="shared" si="1"/>
        <v>89629.18</v>
      </c>
      <c r="D37" s="220">
        <f t="shared" si="1"/>
        <v>132855.53</v>
      </c>
      <c r="E37" s="220">
        <f t="shared" si="1"/>
        <v>105117.29</v>
      </c>
      <c r="F37" s="145">
        <f t="shared" si="2"/>
        <v>117.2802094139431</v>
      </c>
      <c r="G37" s="145">
        <f>SUM(E37/D37*100)</f>
        <v>79.121501378226398</v>
      </c>
    </row>
    <row r="38" spans="1:7" ht="15.75" x14ac:dyDescent="0.25">
      <c r="A38" s="154">
        <v>32</v>
      </c>
      <c r="B38" s="142" t="s">
        <v>67</v>
      </c>
      <c r="C38" s="221">
        <f t="shared" si="1"/>
        <v>89629.18</v>
      </c>
      <c r="D38" s="221">
        <f t="shared" si="1"/>
        <v>132855.53</v>
      </c>
      <c r="E38" s="221">
        <f t="shared" si="1"/>
        <v>105117.29</v>
      </c>
      <c r="F38" s="217">
        <f t="shared" si="2"/>
        <v>117.2802094139431</v>
      </c>
      <c r="G38" s="148">
        <f>SUM(E38/D38*100)</f>
        <v>79.121501378226398</v>
      </c>
    </row>
    <row r="39" spans="1:7" ht="15.75" x14ac:dyDescent="0.25">
      <c r="A39" s="114">
        <v>323</v>
      </c>
      <c r="B39" s="149" t="s">
        <v>78</v>
      </c>
      <c r="C39" s="218">
        <f>C40</f>
        <v>89629.18</v>
      </c>
      <c r="D39" s="218">
        <v>132855.53</v>
      </c>
      <c r="E39" s="218">
        <f>E40</f>
        <v>105117.29</v>
      </c>
      <c r="F39" s="150">
        <f t="shared" si="2"/>
        <v>117.2802094139431</v>
      </c>
      <c r="G39" s="150">
        <f>E39/D39*100</f>
        <v>79.121501378226398</v>
      </c>
    </row>
    <row r="40" spans="1:7" ht="15.75" x14ac:dyDescent="0.25">
      <c r="A40" s="118">
        <v>3239</v>
      </c>
      <c r="B40" s="76" t="s">
        <v>83</v>
      </c>
      <c r="C40" s="219">
        <v>89629.18</v>
      </c>
      <c r="D40" s="152"/>
      <c r="E40" s="152">
        <v>105117.29</v>
      </c>
      <c r="F40" s="152">
        <f t="shared" si="2"/>
        <v>117.2802094139431</v>
      </c>
      <c r="G40" s="152"/>
    </row>
    <row r="41" spans="1:7" ht="15.75" x14ac:dyDescent="0.25">
      <c r="A41" s="173">
        <v>41</v>
      </c>
      <c r="B41" s="173" t="s">
        <v>123</v>
      </c>
      <c r="C41" s="216">
        <f>C42+C92</f>
        <v>12558706.359999999</v>
      </c>
      <c r="D41" s="216">
        <f>D42+D92</f>
        <v>25990576.670000002</v>
      </c>
      <c r="E41" s="216">
        <f>E42+E92</f>
        <v>14333779.540000001</v>
      </c>
      <c r="F41" s="216">
        <f t="shared" si="2"/>
        <v>114.13420402640899</v>
      </c>
      <c r="G41" s="174">
        <f>SUM(E41/D41*100)</f>
        <v>55.149909607603945</v>
      </c>
    </row>
    <row r="42" spans="1:7" ht="15.75" x14ac:dyDescent="0.25">
      <c r="A42" s="143">
        <v>3</v>
      </c>
      <c r="B42" s="144" t="s">
        <v>60</v>
      </c>
      <c r="C42" s="220">
        <f>C43+C52+C83+C87</f>
        <v>12553044.18</v>
      </c>
      <c r="D42" s="220">
        <f>D43+D52+D83+D87</f>
        <v>25989913.060000002</v>
      </c>
      <c r="E42" s="220">
        <f>E43+E52+E83+E87</f>
        <v>14326450.49</v>
      </c>
      <c r="F42" s="145">
        <f t="shared" si="2"/>
        <v>114.12730079310532</v>
      </c>
      <c r="G42" s="145">
        <f>SUM(E42/D42*100)</f>
        <v>55.123118176371456</v>
      </c>
    </row>
    <row r="43" spans="1:7" ht="15.75" x14ac:dyDescent="0.25">
      <c r="A43" s="154">
        <v>31</v>
      </c>
      <c r="B43" s="142" t="s">
        <v>61</v>
      </c>
      <c r="C43" s="221">
        <f>C44+C48+C50</f>
        <v>8221709.6399999997</v>
      </c>
      <c r="D43" s="221">
        <f>D44+D48+D50</f>
        <v>17442696.920000002</v>
      </c>
      <c r="E43" s="221">
        <f>E44+E48+E50</f>
        <v>9396727.7799999993</v>
      </c>
      <c r="F43" s="217">
        <f t="shared" si="2"/>
        <v>114.29165211920571</v>
      </c>
      <c r="G43" s="148">
        <f>SUM(E43/D43*100)</f>
        <v>53.871989080000581</v>
      </c>
    </row>
    <row r="44" spans="1:7" ht="15.75" x14ac:dyDescent="0.25">
      <c r="A44" s="155">
        <v>311</v>
      </c>
      <c r="B44" s="144" t="s">
        <v>62</v>
      </c>
      <c r="C44" s="220">
        <f>C45+C46+C47</f>
        <v>7081607.3600000003</v>
      </c>
      <c r="D44" s="220">
        <v>14732231.73</v>
      </c>
      <c r="E44" s="220">
        <f>E45+E46+E47</f>
        <v>8164435.1599999992</v>
      </c>
      <c r="F44" s="150">
        <f t="shared" si="2"/>
        <v>115.29070654377537</v>
      </c>
      <c r="G44" s="150">
        <f>E44/D44*100</f>
        <v>55.41886191875696</v>
      </c>
    </row>
    <row r="45" spans="1:7" ht="15.75" x14ac:dyDescent="0.25">
      <c r="A45" s="156">
        <v>3111</v>
      </c>
      <c r="B45" s="157" t="s">
        <v>63</v>
      </c>
      <c r="C45" s="222">
        <v>6178050.5300000003</v>
      </c>
      <c r="D45" s="122"/>
      <c r="E45" s="122">
        <v>7260697.5599999996</v>
      </c>
      <c r="F45" s="152">
        <f t="shared" si="2"/>
        <v>117.52408829844904</v>
      </c>
      <c r="G45" s="122"/>
    </row>
    <row r="46" spans="1:7" ht="15.75" x14ac:dyDescent="0.25">
      <c r="A46" s="156">
        <v>3113</v>
      </c>
      <c r="B46" s="157" t="s">
        <v>147</v>
      </c>
      <c r="C46" s="222">
        <v>826726.22</v>
      </c>
      <c r="D46" s="122"/>
      <c r="E46" s="122">
        <v>844976.98</v>
      </c>
      <c r="F46" s="152">
        <f t="shared" si="2"/>
        <v>102.20759419000889</v>
      </c>
      <c r="G46" s="122"/>
    </row>
    <row r="47" spans="1:7" ht="15.75" x14ac:dyDescent="0.25">
      <c r="A47" s="156">
        <v>3114</v>
      </c>
      <c r="B47" s="157" t="s">
        <v>148</v>
      </c>
      <c r="C47" s="222">
        <v>76830.61</v>
      </c>
      <c r="D47" s="122"/>
      <c r="E47" s="122">
        <v>58760.62</v>
      </c>
      <c r="F47" s="152">
        <f t="shared" si="2"/>
        <v>76.4807412045798</v>
      </c>
      <c r="G47" s="122"/>
    </row>
    <row r="48" spans="1:7" ht="15.75" x14ac:dyDescent="0.25">
      <c r="A48" s="155">
        <v>312</v>
      </c>
      <c r="B48" s="144" t="s">
        <v>77</v>
      </c>
      <c r="C48" s="220">
        <f>C49</f>
        <v>79070.89</v>
      </c>
      <c r="D48" s="220">
        <v>427632.89</v>
      </c>
      <c r="E48" s="220">
        <f>E49</f>
        <v>93412.83</v>
      </c>
      <c r="F48" s="150">
        <f t="shared" si="2"/>
        <v>118.13807837498732</v>
      </c>
      <c r="G48" s="150">
        <f>E48/D48*100</f>
        <v>21.844164044538296</v>
      </c>
    </row>
    <row r="49" spans="1:7" ht="15.75" x14ac:dyDescent="0.25">
      <c r="A49" s="156">
        <v>3121</v>
      </c>
      <c r="B49" s="157" t="s">
        <v>149</v>
      </c>
      <c r="C49" s="222">
        <v>79070.89</v>
      </c>
      <c r="D49" s="122"/>
      <c r="E49" s="122">
        <v>93412.83</v>
      </c>
      <c r="F49" s="152">
        <f t="shared" si="2"/>
        <v>118.13807837498732</v>
      </c>
      <c r="G49" s="122"/>
    </row>
    <row r="50" spans="1:7" ht="15.75" x14ac:dyDescent="0.25">
      <c r="A50" s="155">
        <v>313</v>
      </c>
      <c r="B50" s="144" t="s">
        <v>64</v>
      </c>
      <c r="C50" s="220">
        <f>C51</f>
        <v>1061031.3899999999</v>
      </c>
      <c r="D50" s="220">
        <v>2282832.2999999998</v>
      </c>
      <c r="E50" s="220">
        <f>E51</f>
        <v>1138879.79</v>
      </c>
      <c r="F50" s="150">
        <f t="shared" si="2"/>
        <v>107.33704966070799</v>
      </c>
      <c r="G50" s="150">
        <f>E50/D50*100</f>
        <v>49.888894160118561</v>
      </c>
    </row>
    <row r="51" spans="1:7" ht="15.75" x14ac:dyDescent="0.25">
      <c r="A51" s="156">
        <v>3132</v>
      </c>
      <c r="B51" s="157" t="s">
        <v>65</v>
      </c>
      <c r="C51" s="222">
        <v>1061031.3899999999</v>
      </c>
      <c r="D51" s="122"/>
      <c r="E51" s="122">
        <v>1138879.79</v>
      </c>
      <c r="F51" s="152">
        <f t="shared" si="2"/>
        <v>107.33704966070799</v>
      </c>
      <c r="G51" s="122"/>
    </row>
    <row r="52" spans="1:7" ht="15.75" x14ac:dyDescent="0.25">
      <c r="A52" s="154">
        <v>32</v>
      </c>
      <c r="B52" s="142" t="s">
        <v>67</v>
      </c>
      <c r="C52" s="221">
        <f>C53+C58+C65+C75</f>
        <v>4277095.8100000005</v>
      </c>
      <c r="D52" s="221">
        <f>D53+D58+D65+D75</f>
        <v>8494127.0199999996</v>
      </c>
      <c r="E52" s="221">
        <f>E53+E58+E65+E75</f>
        <v>4762018.04</v>
      </c>
      <c r="F52" s="217">
        <f t="shared" si="2"/>
        <v>111.33765179789133</v>
      </c>
      <c r="G52" s="148">
        <f>SUM(E52/D52*100)</f>
        <v>56.062477389230281</v>
      </c>
    </row>
    <row r="53" spans="1:7" ht="15.75" x14ac:dyDescent="0.25">
      <c r="A53" s="155">
        <v>321</v>
      </c>
      <c r="B53" s="144" t="s">
        <v>68</v>
      </c>
      <c r="C53" s="220">
        <f>C54+C55+C56+C57</f>
        <v>187015.48</v>
      </c>
      <c r="D53" s="220">
        <v>343353.91</v>
      </c>
      <c r="E53" s="220">
        <f>E54+E55+E56+E57</f>
        <v>217256.77</v>
      </c>
      <c r="F53" s="150">
        <f t="shared" si="2"/>
        <v>116.17047423026156</v>
      </c>
      <c r="G53" s="150">
        <f>E53/D53*100</f>
        <v>63.274878681300009</v>
      </c>
    </row>
    <row r="54" spans="1:7" ht="15.75" x14ac:dyDescent="0.25">
      <c r="A54" s="156">
        <v>3211</v>
      </c>
      <c r="B54" s="157" t="s">
        <v>69</v>
      </c>
      <c r="C54" s="222">
        <v>6119.48</v>
      </c>
      <c r="D54" s="122"/>
      <c r="E54" s="122">
        <v>14061.84</v>
      </c>
      <c r="F54" s="152">
        <f t="shared" si="2"/>
        <v>229.78815193447812</v>
      </c>
      <c r="G54" s="122"/>
    </row>
    <row r="55" spans="1:7" ht="15.75" x14ac:dyDescent="0.25">
      <c r="A55" s="156">
        <v>3212</v>
      </c>
      <c r="B55" s="157" t="s">
        <v>70</v>
      </c>
      <c r="C55" s="222">
        <v>172844.61</v>
      </c>
      <c r="D55" s="122"/>
      <c r="E55" s="122">
        <v>195794.21</v>
      </c>
      <c r="F55" s="152">
        <f t="shared" si="2"/>
        <v>113.27759077937114</v>
      </c>
      <c r="G55" s="122"/>
    </row>
    <row r="56" spans="1:7" ht="15.75" x14ac:dyDescent="0.25">
      <c r="A56" s="156">
        <v>3213</v>
      </c>
      <c r="B56" s="157" t="s">
        <v>150</v>
      </c>
      <c r="C56" s="222">
        <v>8051.39</v>
      </c>
      <c r="D56" s="122"/>
      <c r="E56" s="122">
        <v>6979.52</v>
      </c>
      <c r="F56" s="152">
        <f t="shared" si="2"/>
        <v>86.687143462184792</v>
      </c>
      <c r="G56" s="122"/>
    </row>
    <row r="57" spans="1:7" ht="15.75" x14ac:dyDescent="0.25">
      <c r="A57" s="156">
        <v>3214</v>
      </c>
      <c r="B57" s="157" t="s">
        <v>161</v>
      </c>
      <c r="C57" s="222">
        <v>0</v>
      </c>
      <c r="D57" s="122"/>
      <c r="E57" s="122">
        <v>421.2</v>
      </c>
      <c r="F57" s="152"/>
      <c r="G57" s="122"/>
    </row>
    <row r="58" spans="1:7" ht="15.75" x14ac:dyDescent="0.25">
      <c r="A58" s="155">
        <v>322</v>
      </c>
      <c r="B58" s="144" t="s">
        <v>72</v>
      </c>
      <c r="C58" s="220">
        <f>C59+C60+C61+C62+C63+C64</f>
        <v>3504340.39</v>
      </c>
      <c r="D58" s="220">
        <v>7114473.4199999999</v>
      </c>
      <c r="E58" s="220">
        <f>E59+E60+E61+E62+E63+E64</f>
        <v>3858881.64</v>
      </c>
      <c r="F58" s="150">
        <f t="shared" ref="F58:F77" si="3">E58/C58*100</f>
        <v>110.11720354026453</v>
      </c>
      <c r="G58" s="150">
        <f>E58/D58*100</f>
        <v>54.239877109555636</v>
      </c>
    </row>
    <row r="59" spans="1:7" ht="15.75" x14ac:dyDescent="0.25">
      <c r="A59" s="156">
        <v>3221</v>
      </c>
      <c r="B59" s="157" t="s">
        <v>73</v>
      </c>
      <c r="C59" s="222">
        <v>36326.43</v>
      </c>
      <c r="D59" s="122"/>
      <c r="E59" s="152">
        <v>49559.1</v>
      </c>
      <c r="F59" s="152">
        <f t="shared" si="3"/>
        <v>136.42711381217475</v>
      </c>
      <c r="G59" s="122"/>
    </row>
    <row r="60" spans="1:7" ht="15.75" x14ac:dyDescent="0.25">
      <c r="A60" s="156">
        <v>3222</v>
      </c>
      <c r="B60" s="82" t="s">
        <v>151</v>
      </c>
      <c r="C60" s="222">
        <v>3207245.59</v>
      </c>
      <c r="D60" s="122"/>
      <c r="E60" s="152">
        <v>3524452.29</v>
      </c>
      <c r="F60" s="152">
        <f t="shared" si="3"/>
        <v>109.89031525958073</v>
      </c>
      <c r="G60" s="122"/>
    </row>
    <row r="61" spans="1:7" ht="15.75" x14ac:dyDescent="0.25">
      <c r="A61" s="156">
        <v>3223</v>
      </c>
      <c r="B61" s="82" t="s">
        <v>74</v>
      </c>
      <c r="C61" s="222">
        <v>233867.46</v>
      </c>
      <c r="D61" s="122"/>
      <c r="E61" s="152">
        <v>257480.65</v>
      </c>
      <c r="F61" s="152">
        <f t="shared" si="3"/>
        <v>110.09682578328767</v>
      </c>
      <c r="G61" s="122"/>
    </row>
    <row r="62" spans="1:7" ht="15.75" x14ac:dyDescent="0.25">
      <c r="A62" s="156">
        <v>3224</v>
      </c>
      <c r="B62" s="34" t="s">
        <v>75</v>
      </c>
      <c r="C62" s="222">
        <v>17005.41</v>
      </c>
      <c r="D62" s="122"/>
      <c r="E62" s="152">
        <v>18725</v>
      </c>
      <c r="F62" s="152">
        <f t="shared" si="3"/>
        <v>110.11201729332018</v>
      </c>
      <c r="G62" s="122"/>
    </row>
    <row r="63" spans="1:7" ht="15.75" x14ac:dyDescent="0.25">
      <c r="A63" s="156">
        <v>3225</v>
      </c>
      <c r="B63" s="34" t="s">
        <v>152</v>
      </c>
      <c r="C63" s="222">
        <v>9648.5400000000009</v>
      </c>
      <c r="D63" s="122"/>
      <c r="E63" s="152">
        <v>8354.4500000000007</v>
      </c>
      <c r="F63" s="152">
        <f t="shared" si="3"/>
        <v>86.587711715969462</v>
      </c>
      <c r="G63" s="122"/>
    </row>
    <row r="64" spans="1:7" ht="15.75" x14ac:dyDescent="0.25">
      <c r="A64" s="156">
        <v>3227</v>
      </c>
      <c r="B64" s="34" t="s">
        <v>153</v>
      </c>
      <c r="C64" s="222">
        <v>246.96</v>
      </c>
      <c r="D64" s="122"/>
      <c r="E64" s="152">
        <v>310.14999999999998</v>
      </c>
      <c r="F64" s="152">
        <f t="shared" si="3"/>
        <v>125.58713961775186</v>
      </c>
      <c r="G64" s="122"/>
    </row>
    <row r="65" spans="1:7" ht="15.75" x14ac:dyDescent="0.25">
      <c r="A65" s="155">
        <v>323</v>
      </c>
      <c r="B65" s="144" t="s">
        <v>78</v>
      </c>
      <c r="C65" s="220">
        <f>SUM(C66:C74)</f>
        <v>504231.25</v>
      </c>
      <c r="D65" s="220">
        <v>961045.86</v>
      </c>
      <c r="E65" s="220">
        <f>SUM(E66:E74)</f>
        <v>580341.29</v>
      </c>
      <c r="F65" s="150">
        <f t="shared" si="3"/>
        <v>115.09427271713129</v>
      </c>
      <c r="G65" s="150">
        <f>E65/D65*100</f>
        <v>60.386430466492001</v>
      </c>
    </row>
    <row r="66" spans="1:7" ht="15.75" x14ac:dyDescent="0.25">
      <c r="A66" s="156">
        <v>3231</v>
      </c>
      <c r="B66" s="34" t="s">
        <v>79</v>
      </c>
      <c r="C66" s="222">
        <v>10411.25</v>
      </c>
      <c r="D66" s="122"/>
      <c r="E66" s="152">
        <v>9338.23</v>
      </c>
      <c r="F66" s="152">
        <f t="shared" si="3"/>
        <v>89.693648697322601</v>
      </c>
      <c r="G66" s="122"/>
    </row>
    <row r="67" spans="1:7" ht="15.75" x14ac:dyDescent="0.25">
      <c r="A67" s="156">
        <v>3232</v>
      </c>
      <c r="B67" s="34" t="s">
        <v>80</v>
      </c>
      <c r="C67" s="222">
        <v>2040.94</v>
      </c>
      <c r="D67" s="122"/>
      <c r="E67" s="152">
        <v>1847.02</v>
      </c>
      <c r="F67" s="152">
        <f t="shared" si="3"/>
        <v>90.498495791155051</v>
      </c>
      <c r="G67" s="122"/>
    </row>
    <row r="68" spans="1:7" ht="15.75" x14ac:dyDescent="0.25">
      <c r="A68" s="156">
        <v>3233</v>
      </c>
      <c r="B68" s="34" t="s">
        <v>154</v>
      </c>
      <c r="C68" s="222">
        <v>4954.68</v>
      </c>
      <c r="D68" s="122"/>
      <c r="E68" s="152">
        <v>3830.11</v>
      </c>
      <c r="F68" s="152">
        <f t="shared" si="3"/>
        <v>77.302873243075226</v>
      </c>
      <c r="G68" s="122"/>
    </row>
    <row r="69" spans="1:7" ht="15.75" x14ac:dyDescent="0.25">
      <c r="A69" s="156">
        <v>3234</v>
      </c>
      <c r="B69" s="34" t="s">
        <v>81</v>
      </c>
      <c r="C69" s="222">
        <v>131773.44</v>
      </c>
      <c r="D69" s="122"/>
      <c r="E69" s="152">
        <v>125664.13</v>
      </c>
      <c r="F69" s="152">
        <f t="shared" si="3"/>
        <v>95.363777404612037</v>
      </c>
      <c r="G69" s="122"/>
    </row>
    <row r="70" spans="1:7" ht="15.75" x14ac:dyDescent="0.25">
      <c r="A70" s="156">
        <v>3235</v>
      </c>
      <c r="B70" s="34" t="s">
        <v>155</v>
      </c>
      <c r="C70" s="222">
        <v>4452.4399999999996</v>
      </c>
      <c r="D70" s="122"/>
      <c r="E70" s="152">
        <v>6714.31</v>
      </c>
      <c r="F70" s="152">
        <f t="shared" si="3"/>
        <v>150.80068456846135</v>
      </c>
      <c r="G70" s="122"/>
    </row>
    <row r="71" spans="1:7" ht="15.75" x14ac:dyDescent="0.25">
      <c r="A71" s="156">
        <v>3236</v>
      </c>
      <c r="B71" s="34" t="s">
        <v>156</v>
      </c>
      <c r="C71" s="222">
        <v>58533.55</v>
      </c>
      <c r="D71" s="122"/>
      <c r="E71" s="152">
        <v>87539.07</v>
      </c>
      <c r="F71" s="152">
        <f t="shared" si="3"/>
        <v>149.55366623073434</v>
      </c>
      <c r="G71" s="122"/>
    </row>
    <row r="72" spans="1:7" ht="15.75" x14ac:dyDescent="0.25">
      <c r="A72" s="156">
        <v>3237</v>
      </c>
      <c r="B72" s="34" t="s">
        <v>157</v>
      </c>
      <c r="C72" s="222">
        <v>234164.09</v>
      </c>
      <c r="D72" s="122"/>
      <c r="E72" s="152">
        <v>290162.09000000003</v>
      </c>
      <c r="F72" s="152">
        <f t="shared" si="3"/>
        <v>123.91399979390523</v>
      </c>
      <c r="G72" s="122"/>
    </row>
    <row r="73" spans="1:7" ht="15.75" x14ac:dyDescent="0.25">
      <c r="A73" s="156">
        <v>3238</v>
      </c>
      <c r="B73" s="34" t="s">
        <v>82</v>
      </c>
      <c r="C73" s="222">
        <v>8.3000000000000007</v>
      </c>
      <c r="D73" s="122"/>
      <c r="E73" s="152">
        <v>8.3000000000000007</v>
      </c>
      <c r="F73" s="152">
        <f t="shared" si="3"/>
        <v>100</v>
      </c>
      <c r="G73" s="122"/>
    </row>
    <row r="74" spans="1:7" ht="15.75" x14ac:dyDescent="0.25">
      <c r="A74" s="156">
        <v>3239</v>
      </c>
      <c r="B74" s="34" t="s">
        <v>83</v>
      </c>
      <c r="C74" s="222">
        <v>57892.56</v>
      </c>
      <c r="D74" s="122"/>
      <c r="E74" s="152">
        <v>55238.03</v>
      </c>
      <c r="F74" s="152">
        <f t="shared" si="3"/>
        <v>95.414730321132808</v>
      </c>
      <c r="G74" s="122"/>
    </row>
    <row r="75" spans="1:7" ht="15.75" x14ac:dyDescent="0.25">
      <c r="A75" s="155">
        <v>329</v>
      </c>
      <c r="B75" s="144" t="s">
        <v>84</v>
      </c>
      <c r="C75" s="220">
        <f>SUM(C76:C82)</f>
        <v>81508.69</v>
      </c>
      <c r="D75" s="220">
        <v>75253.83</v>
      </c>
      <c r="E75" s="220">
        <f>SUM(E76:E82)</f>
        <v>105538.33999999998</v>
      </c>
      <c r="F75" s="150">
        <f t="shared" si="3"/>
        <v>129.48108968503846</v>
      </c>
      <c r="G75" s="150">
        <f>E75/D75*100</f>
        <v>140.24314775739651</v>
      </c>
    </row>
    <row r="76" spans="1:7" ht="15.75" x14ac:dyDescent="0.25">
      <c r="A76" s="156">
        <v>3291</v>
      </c>
      <c r="B76" s="34" t="s">
        <v>85</v>
      </c>
      <c r="C76" s="222">
        <v>5502.99</v>
      </c>
      <c r="D76" s="122"/>
      <c r="E76" s="152">
        <v>5362.38</v>
      </c>
      <c r="F76" s="152">
        <f t="shared" si="3"/>
        <v>97.444843621376748</v>
      </c>
      <c r="G76" s="122"/>
    </row>
    <row r="77" spans="1:7" ht="15.75" x14ac:dyDescent="0.25">
      <c r="A77" s="156">
        <v>3292</v>
      </c>
      <c r="B77" s="34" t="s">
        <v>158</v>
      </c>
      <c r="C77" s="222">
        <v>16716.07</v>
      </c>
      <c r="D77" s="122"/>
      <c r="E77" s="152">
        <v>3460.63</v>
      </c>
      <c r="F77" s="152">
        <f t="shared" si="3"/>
        <v>20.702413904703679</v>
      </c>
      <c r="G77" s="122"/>
    </row>
    <row r="78" spans="1:7" ht="15.75" x14ac:dyDescent="0.25">
      <c r="A78" s="156">
        <v>3293</v>
      </c>
      <c r="B78" s="34" t="s">
        <v>86</v>
      </c>
      <c r="C78" s="222">
        <v>0</v>
      </c>
      <c r="D78" s="122"/>
      <c r="E78" s="152">
        <v>380.55</v>
      </c>
      <c r="F78" s="152"/>
      <c r="G78" s="122"/>
    </row>
    <row r="79" spans="1:7" ht="15.75" x14ac:dyDescent="0.25">
      <c r="A79" s="156">
        <v>3294</v>
      </c>
      <c r="B79" s="34" t="s">
        <v>159</v>
      </c>
      <c r="C79" s="222">
        <v>1789.37</v>
      </c>
      <c r="D79" s="122"/>
      <c r="E79" s="152">
        <v>2000.4</v>
      </c>
      <c r="F79" s="152">
        <f>E79/C79*100</f>
        <v>111.79353627254287</v>
      </c>
      <c r="G79" s="122"/>
    </row>
    <row r="80" spans="1:7" ht="15.75" x14ac:dyDescent="0.25">
      <c r="A80" s="156">
        <v>3295</v>
      </c>
      <c r="B80" s="34" t="s">
        <v>87</v>
      </c>
      <c r="C80" s="222">
        <v>22823.39</v>
      </c>
      <c r="D80" s="122"/>
      <c r="E80" s="152">
        <v>72650.97</v>
      </c>
      <c r="F80" s="152">
        <f>E80/C80*100</f>
        <v>318.31805003551182</v>
      </c>
      <c r="G80" s="122"/>
    </row>
    <row r="81" spans="1:7" ht="15.75" x14ac:dyDescent="0.25">
      <c r="A81" s="156">
        <v>3296</v>
      </c>
      <c r="B81" s="34" t="s">
        <v>160</v>
      </c>
      <c r="C81" s="222">
        <v>34676.870000000003</v>
      </c>
      <c r="D81" s="122"/>
      <c r="E81" s="152">
        <v>21662.43</v>
      </c>
      <c r="F81" s="152">
        <f>E81/C81*100</f>
        <v>62.469392422095758</v>
      </c>
      <c r="G81" s="122"/>
    </row>
    <row r="82" spans="1:7" ht="15.75" x14ac:dyDescent="0.25">
      <c r="A82" s="156">
        <v>3299</v>
      </c>
      <c r="B82" s="34" t="s">
        <v>84</v>
      </c>
      <c r="C82" s="222">
        <v>0</v>
      </c>
      <c r="D82" s="122"/>
      <c r="E82" s="152">
        <v>20.98</v>
      </c>
      <c r="F82" s="152"/>
      <c r="G82" s="122"/>
    </row>
    <row r="83" spans="1:7" ht="15.75" x14ac:dyDescent="0.25">
      <c r="A83" s="154">
        <v>34</v>
      </c>
      <c r="B83" s="142" t="s">
        <v>88</v>
      </c>
      <c r="C83" s="221">
        <f>C84</f>
        <v>52247.89</v>
      </c>
      <c r="D83" s="221">
        <f>D84</f>
        <v>49107.44</v>
      </c>
      <c r="E83" s="221">
        <f>E84</f>
        <v>165493.81</v>
      </c>
      <c r="F83" s="217">
        <f>E83/C83*100</f>
        <v>316.74735573053761</v>
      </c>
      <c r="G83" s="148">
        <f>SUM(E83/D83*100)</f>
        <v>337.00353754950368</v>
      </c>
    </row>
    <row r="84" spans="1:7" ht="15.75" x14ac:dyDescent="0.25">
      <c r="A84" s="155">
        <v>343</v>
      </c>
      <c r="B84" s="144" t="s">
        <v>89</v>
      </c>
      <c r="C84" s="220">
        <f>C85+C86</f>
        <v>52247.89</v>
      </c>
      <c r="D84" s="220">
        <v>49107.44</v>
      </c>
      <c r="E84" s="220">
        <f>E85+E86</f>
        <v>165493.81</v>
      </c>
      <c r="F84" s="150">
        <f>E84/C84*100</f>
        <v>316.74735573053761</v>
      </c>
      <c r="G84" s="150">
        <f>E84/D84*100</f>
        <v>337.00353754950368</v>
      </c>
    </row>
    <row r="85" spans="1:7" ht="15.75" x14ac:dyDescent="0.25">
      <c r="A85" s="156">
        <v>3431</v>
      </c>
      <c r="B85" s="34" t="s">
        <v>90</v>
      </c>
      <c r="C85" s="222">
        <v>3570.03</v>
      </c>
      <c r="D85" s="122"/>
      <c r="E85" s="152">
        <v>5227.75</v>
      </c>
      <c r="F85" s="152">
        <f>E85/C85*100</f>
        <v>146.4343436889886</v>
      </c>
      <c r="G85" s="122"/>
    </row>
    <row r="86" spans="1:7" ht="15.75" x14ac:dyDescent="0.25">
      <c r="A86" s="156">
        <v>3433</v>
      </c>
      <c r="B86" s="34" t="s">
        <v>162</v>
      </c>
      <c r="C86" s="222">
        <v>48677.86</v>
      </c>
      <c r="D86" s="122"/>
      <c r="E86" s="152">
        <v>160266.06</v>
      </c>
      <c r="F86" s="152">
        <f>E86/C86*100</f>
        <v>329.23809715546241</v>
      </c>
      <c r="G86" s="122"/>
    </row>
    <row r="87" spans="1:7" ht="15.75" x14ac:dyDescent="0.25">
      <c r="A87" s="154">
        <v>38</v>
      </c>
      <c r="B87" s="142" t="s">
        <v>166</v>
      </c>
      <c r="C87" s="221">
        <f>C88+C90</f>
        <v>1990.84</v>
      </c>
      <c r="D87" s="221">
        <f>D88+D90</f>
        <v>3981.68</v>
      </c>
      <c r="E87" s="221">
        <f>E88+E90</f>
        <v>2210.8599999999997</v>
      </c>
      <c r="F87" s="217">
        <f>E87/C87*100</f>
        <v>111.0516164031263</v>
      </c>
      <c r="G87" s="148">
        <f>SUM(E87/D87*100)</f>
        <v>55.525808201563152</v>
      </c>
    </row>
    <row r="88" spans="1:7" ht="15.75" x14ac:dyDescent="0.25">
      <c r="A88" s="155">
        <v>381</v>
      </c>
      <c r="B88" s="144" t="s">
        <v>138</v>
      </c>
      <c r="C88" s="220">
        <f>C89</f>
        <v>0</v>
      </c>
      <c r="D88" s="220">
        <f>D89</f>
        <v>0</v>
      </c>
      <c r="E88" s="220">
        <f>E89</f>
        <v>220</v>
      </c>
      <c r="F88" s="150"/>
      <c r="G88" s="150"/>
    </row>
    <row r="89" spans="1:7" ht="15.75" x14ac:dyDescent="0.25">
      <c r="A89" s="156">
        <v>3812</v>
      </c>
      <c r="B89" s="34" t="s">
        <v>163</v>
      </c>
      <c r="C89" s="222">
        <v>0</v>
      </c>
      <c r="D89" s="122"/>
      <c r="E89" s="152">
        <v>220</v>
      </c>
      <c r="F89" s="152"/>
      <c r="G89" s="122"/>
    </row>
    <row r="90" spans="1:7" ht="15.75" x14ac:dyDescent="0.25">
      <c r="A90" s="155">
        <v>383</v>
      </c>
      <c r="B90" s="144" t="s">
        <v>164</v>
      </c>
      <c r="C90" s="220">
        <f>C91</f>
        <v>1990.84</v>
      </c>
      <c r="D90" s="220">
        <v>3981.68</v>
      </c>
      <c r="E90" s="220">
        <f>E91</f>
        <v>1990.86</v>
      </c>
      <c r="F90" s="150">
        <f t="shared" ref="F90:F98" si="4">E90/C90*100</f>
        <v>100.00100460107291</v>
      </c>
      <c r="G90" s="150">
        <f>E90/D90*100</f>
        <v>50.000502300536454</v>
      </c>
    </row>
    <row r="91" spans="1:7" ht="15.75" x14ac:dyDescent="0.25">
      <c r="A91" s="156">
        <v>3831</v>
      </c>
      <c r="B91" s="34" t="s">
        <v>165</v>
      </c>
      <c r="C91" s="222">
        <v>1990.84</v>
      </c>
      <c r="D91" s="122"/>
      <c r="E91" s="152">
        <v>1990.86</v>
      </c>
      <c r="F91" s="152">
        <f t="shared" si="4"/>
        <v>100.00100460107291</v>
      </c>
      <c r="G91" s="122"/>
    </row>
    <row r="92" spans="1:7" ht="15.75" x14ac:dyDescent="0.25">
      <c r="A92" s="143">
        <v>4</v>
      </c>
      <c r="B92" s="144" t="s">
        <v>93</v>
      </c>
      <c r="C92" s="145">
        <f>C93+C96+C103</f>
        <v>5662.18</v>
      </c>
      <c r="D92" s="145">
        <f>D93+D96+D103</f>
        <v>663.61</v>
      </c>
      <c r="E92" s="145">
        <f>E93+E96</f>
        <v>7329.05</v>
      </c>
      <c r="F92" s="145">
        <f t="shared" si="4"/>
        <v>129.43866143428855</v>
      </c>
      <c r="G92" s="145">
        <f>SUM(E92/D92*100)</f>
        <v>1104.4212715299648</v>
      </c>
    </row>
    <row r="93" spans="1:7" ht="15.75" x14ac:dyDescent="0.25">
      <c r="A93" s="154">
        <v>41</v>
      </c>
      <c r="B93" s="142" t="s">
        <v>167</v>
      </c>
      <c r="C93" s="221">
        <f t="shared" ref="C93:E94" si="5">C94</f>
        <v>110.72</v>
      </c>
      <c r="D93" s="221">
        <f t="shared" si="5"/>
        <v>0</v>
      </c>
      <c r="E93" s="221">
        <f t="shared" si="5"/>
        <v>0.06</v>
      </c>
      <c r="F93" s="217">
        <f t="shared" si="4"/>
        <v>5.4190751445086699E-2</v>
      </c>
      <c r="G93" s="148"/>
    </row>
    <row r="94" spans="1:7" ht="15.75" x14ac:dyDescent="0.25">
      <c r="A94" s="155">
        <v>412</v>
      </c>
      <c r="B94" s="144" t="s">
        <v>168</v>
      </c>
      <c r="C94" s="220">
        <f t="shared" si="5"/>
        <v>110.72</v>
      </c>
      <c r="D94" s="220">
        <f t="shared" si="5"/>
        <v>0</v>
      </c>
      <c r="E94" s="220">
        <f t="shared" si="5"/>
        <v>0.06</v>
      </c>
      <c r="F94" s="150">
        <f t="shared" si="4"/>
        <v>5.4190751445086699E-2</v>
      </c>
      <c r="G94" s="150"/>
    </row>
    <row r="95" spans="1:7" ht="15.75" x14ac:dyDescent="0.25">
      <c r="A95" s="156">
        <v>4123</v>
      </c>
      <c r="B95" s="34" t="s">
        <v>169</v>
      </c>
      <c r="C95" s="222">
        <v>110.72</v>
      </c>
      <c r="D95" s="122"/>
      <c r="E95" s="152">
        <v>0.06</v>
      </c>
      <c r="F95" s="152">
        <f t="shared" si="4"/>
        <v>5.4190751445086699E-2</v>
      </c>
      <c r="G95" s="122"/>
    </row>
    <row r="96" spans="1:7" ht="15.75" x14ac:dyDescent="0.25">
      <c r="A96" s="154">
        <v>42</v>
      </c>
      <c r="B96" s="142" t="s">
        <v>94</v>
      </c>
      <c r="C96" s="221">
        <f>C97+C103</f>
        <v>5551.46</v>
      </c>
      <c r="D96" s="221">
        <f>D97+D103</f>
        <v>663.61</v>
      </c>
      <c r="E96" s="221">
        <f>E97+E103</f>
        <v>7328.99</v>
      </c>
      <c r="F96" s="217">
        <f t="shared" si="4"/>
        <v>132.01914451333522</v>
      </c>
      <c r="G96" s="148">
        <f>SUM(E96/D96*100)</f>
        <v>1104.4122300748934</v>
      </c>
    </row>
    <row r="97" spans="1:7" ht="15.75" x14ac:dyDescent="0.25">
      <c r="A97" s="155">
        <v>422</v>
      </c>
      <c r="B97" s="144" t="s">
        <v>95</v>
      </c>
      <c r="C97" s="220">
        <f>SUM(C98:C102)</f>
        <v>5551.46</v>
      </c>
      <c r="D97" s="220">
        <v>663.61</v>
      </c>
      <c r="E97" s="220">
        <f>SUM(E98:E102)</f>
        <v>7275</v>
      </c>
      <c r="F97" s="150">
        <f t="shared" si="4"/>
        <v>131.04660755909256</v>
      </c>
      <c r="G97" s="150">
        <f>E97/D97*100</f>
        <v>1096.2764274197195</v>
      </c>
    </row>
    <row r="98" spans="1:7" ht="15.75" x14ac:dyDescent="0.25">
      <c r="A98" s="156">
        <v>4221</v>
      </c>
      <c r="B98" s="34" t="s">
        <v>96</v>
      </c>
      <c r="C98" s="222">
        <v>2752.51</v>
      </c>
      <c r="D98" s="122"/>
      <c r="E98" s="152">
        <v>1864.81</v>
      </c>
      <c r="F98" s="152">
        <f t="shared" si="4"/>
        <v>67.749435969351595</v>
      </c>
      <c r="G98" s="122"/>
    </row>
    <row r="99" spans="1:7" ht="15.75" x14ac:dyDescent="0.25">
      <c r="A99" s="156">
        <v>4223</v>
      </c>
      <c r="B99" s="34" t="s">
        <v>170</v>
      </c>
      <c r="C99" s="222">
        <v>0</v>
      </c>
      <c r="D99" s="122"/>
      <c r="E99" s="152">
        <v>501.45</v>
      </c>
      <c r="F99" s="152"/>
      <c r="G99" s="122"/>
    </row>
    <row r="100" spans="1:7" ht="15.75" x14ac:dyDescent="0.25">
      <c r="A100" s="156">
        <v>4224</v>
      </c>
      <c r="B100" s="34" t="s">
        <v>171</v>
      </c>
      <c r="C100" s="222">
        <v>1136.6600000000001</v>
      </c>
      <c r="D100" s="122"/>
      <c r="E100" s="152">
        <v>2236.12</v>
      </c>
      <c r="F100" s="152">
        <f>E100/C100*100</f>
        <v>196.72725353227875</v>
      </c>
      <c r="G100" s="122"/>
    </row>
    <row r="101" spans="1:7" ht="15.75" x14ac:dyDescent="0.25">
      <c r="A101" s="156">
        <v>4225</v>
      </c>
      <c r="B101" s="34" t="s">
        <v>179</v>
      </c>
      <c r="C101" s="222">
        <v>1662.29</v>
      </c>
      <c r="D101" s="122"/>
      <c r="E101" s="152">
        <v>1161.18</v>
      </c>
      <c r="F101" s="152">
        <f>E101/C101*100</f>
        <v>69.854237226957991</v>
      </c>
      <c r="G101" s="122"/>
    </row>
    <row r="102" spans="1:7" ht="15.75" x14ac:dyDescent="0.25">
      <c r="A102" s="156">
        <v>4227</v>
      </c>
      <c r="B102" s="34" t="s">
        <v>172</v>
      </c>
      <c r="C102" s="222">
        <v>0</v>
      </c>
      <c r="D102" s="122"/>
      <c r="E102" s="152">
        <v>1511.44</v>
      </c>
      <c r="F102" s="152"/>
      <c r="G102" s="122"/>
    </row>
    <row r="103" spans="1:7" ht="15.75" x14ac:dyDescent="0.25">
      <c r="A103" s="155">
        <v>424</v>
      </c>
      <c r="B103" s="144" t="s">
        <v>177</v>
      </c>
      <c r="C103" s="220">
        <f>C104</f>
        <v>0</v>
      </c>
      <c r="D103" s="220">
        <f>D104</f>
        <v>0</v>
      </c>
      <c r="E103" s="220">
        <f>E104</f>
        <v>53.99</v>
      </c>
      <c r="F103" s="150"/>
      <c r="G103" s="150"/>
    </row>
    <row r="104" spans="1:7" ht="15.75" x14ac:dyDescent="0.25">
      <c r="A104" s="156">
        <v>4241</v>
      </c>
      <c r="B104" s="34" t="s">
        <v>178</v>
      </c>
      <c r="C104" s="222">
        <v>0</v>
      </c>
      <c r="D104" s="122"/>
      <c r="E104" s="152">
        <v>53.99</v>
      </c>
      <c r="F104" s="152"/>
      <c r="G104" s="122"/>
    </row>
    <row r="105" spans="1:7" ht="15.75" x14ac:dyDescent="0.25">
      <c r="A105" s="173">
        <v>52</v>
      </c>
      <c r="B105" s="173" t="s">
        <v>92</v>
      </c>
      <c r="C105" s="216">
        <f>C106+C121</f>
        <v>740389.53</v>
      </c>
      <c r="D105" s="216">
        <f>D106+D121</f>
        <v>465923.43</v>
      </c>
      <c r="E105" s="216">
        <f>E106+E121</f>
        <v>508040.42000000004</v>
      </c>
      <c r="F105" s="216">
        <f t="shared" ref="F105:F115" si="6">E105/C105*100</f>
        <v>68.617990856785894</v>
      </c>
      <c r="G105" s="174">
        <f>SUM(E105/D105*100)</f>
        <v>109.03946599122523</v>
      </c>
    </row>
    <row r="106" spans="1:7" ht="15.75" x14ac:dyDescent="0.25">
      <c r="A106" s="158">
        <v>3</v>
      </c>
      <c r="B106" s="149" t="s">
        <v>60</v>
      </c>
      <c r="C106" s="218">
        <f>C107+C113+C118</f>
        <v>740389.53</v>
      </c>
      <c r="D106" s="218">
        <f>D107+D113+D118</f>
        <v>465923.43</v>
      </c>
      <c r="E106" s="218">
        <f>E107+E113+E118</f>
        <v>337522.63</v>
      </c>
      <c r="F106" s="145">
        <f t="shared" si="6"/>
        <v>45.587169499817207</v>
      </c>
      <c r="G106" s="145">
        <f>SUM(E106/D106*100)</f>
        <v>72.441652054287118</v>
      </c>
    </row>
    <row r="107" spans="1:7" ht="15.75" x14ac:dyDescent="0.25">
      <c r="A107" s="154">
        <v>31</v>
      </c>
      <c r="B107" s="142" t="s">
        <v>61</v>
      </c>
      <c r="C107" s="221">
        <f>C108+C110</f>
        <v>602992.24</v>
      </c>
      <c r="D107" s="221">
        <f>D108+D110</f>
        <v>443360.55</v>
      </c>
      <c r="E107" s="221">
        <f>E108+E110</f>
        <v>270229.15000000002</v>
      </c>
      <c r="F107" s="217">
        <f t="shared" si="6"/>
        <v>44.81469778118538</v>
      </c>
      <c r="G107" s="148">
        <f>SUM(E107/D107*100)</f>
        <v>60.950201816557659</v>
      </c>
    </row>
    <row r="108" spans="1:7" ht="15.75" x14ac:dyDescent="0.25">
      <c r="A108" s="155">
        <v>311</v>
      </c>
      <c r="B108" s="144" t="s">
        <v>62</v>
      </c>
      <c r="C108" s="220">
        <f>C109</f>
        <v>596809.35</v>
      </c>
      <c r="D108" s="220">
        <v>398168.43</v>
      </c>
      <c r="E108" s="220">
        <f>E109</f>
        <v>219394.51</v>
      </c>
      <c r="F108" s="150">
        <f t="shared" si="6"/>
        <v>36.761238743997566</v>
      </c>
      <c r="G108" s="150">
        <f>E108/D108*100</f>
        <v>55.100930528319395</v>
      </c>
    </row>
    <row r="109" spans="1:7" ht="15.75" x14ac:dyDescent="0.25">
      <c r="A109" s="156">
        <v>3111</v>
      </c>
      <c r="B109" s="34" t="s">
        <v>63</v>
      </c>
      <c r="C109" s="222">
        <v>596809.35</v>
      </c>
      <c r="D109" s="122"/>
      <c r="E109" s="152">
        <v>219394.51</v>
      </c>
      <c r="F109" s="152">
        <f t="shared" si="6"/>
        <v>36.761238743997566</v>
      </c>
      <c r="G109" s="122"/>
    </row>
    <row r="110" spans="1:7" ht="15.75" x14ac:dyDescent="0.25">
      <c r="A110" s="155">
        <v>313</v>
      </c>
      <c r="B110" s="144" t="s">
        <v>64</v>
      </c>
      <c r="C110" s="220">
        <f>C111+C112</f>
        <v>6182.8899999999994</v>
      </c>
      <c r="D110" s="220">
        <v>45192.12</v>
      </c>
      <c r="E110" s="220">
        <f>E111+E112</f>
        <v>50834.64</v>
      </c>
      <c r="F110" s="150">
        <f t="shared" si="6"/>
        <v>822.18250688593844</v>
      </c>
      <c r="G110" s="150">
        <f>E110/D110*100</f>
        <v>112.48562802541682</v>
      </c>
    </row>
    <row r="111" spans="1:7" ht="15.75" x14ac:dyDescent="0.25">
      <c r="A111" s="156">
        <v>3132</v>
      </c>
      <c r="B111" s="34" t="s">
        <v>65</v>
      </c>
      <c r="C111" s="222">
        <v>1405.2</v>
      </c>
      <c r="D111" s="122"/>
      <c r="E111" s="152">
        <v>46479.7</v>
      </c>
      <c r="F111" s="152">
        <f t="shared" si="6"/>
        <v>3307.6928551095925</v>
      </c>
      <c r="G111" s="122"/>
    </row>
    <row r="112" spans="1:7" ht="15.75" x14ac:dyDescent="0.25">
      <c r="A112" s="156">
        <v>3133</v>
      </c>
      <c r="B112" s="34" t="s">
        <v>66</v>
      </c>
      <c r="C112" s="222">
        <v>4777.6899999999996</v>
      </c>
      <c r="D112" s="122"/>
      <c r="E112" s="152">
        <v>4354.9399999999996</v>
      </c>
      <c r="F112" s="152">
        <f t="shared" si="6"/>
        <v>91.151581622080968</v>
      </c>
      <c r="G112" s="122"/>
    </row>
    <row r="113" spans="1:7" ht="15.75" x14ac:dyDescent="0.25">
      <c r="A113" s="154">
        <v>32</v>
      </c>
      <c r="B113" s="142" t="s">
        <v>67</v>
      </c>
      <c r="C113" s="221">
        <f>C114+C116</f>
        <v>122605.82</v>
      </c>
      <c r="D113" s="221">
        <f>D114+D116</f>
        <v>19908.419999999998</v>
      </c>
      <c r="E113" s="221">
        <f>E114+E116</f>
        <v>63215.600000000006</v>
      </c>
      <c r="F113" s="217">
        <f t="shared" si="6"/>
        <v>51.560031978906061</v>
      </c>
      <c r="G113" s="148">
        <f>SUM(E113/D113*100)</f>
        <v>317.53197893152753</v>
      </c>
    </row>
    <row r="114" spans="1:7" ht="15.75" x14ac:dyDescent="0.25">
      <c r="A114" s="155">
        <v>323</v>
      </c>
      <c r="B114" s="144" t="s">
        <v>78</v>
      </c>
      <c r="C114" s="220">
        <f>C115</f>
        <v>122605.82</v>
      </c>
      <c r="D114" s="220">
        <v>19908.419999999998</v>
      </c>
      <c r="E114" s="220">
        <f>E115</f>
        <v>46708.61</v>
      </c>
      <c r="F114" s="150">
        <f t="shared" si="6"/>
        <v>38.096568335826142</v>
      </c>
      <c r="G114" s="150">
        <f>E114/D114*100</f>
        <v>234.61736290474082</v>
      </c>
    </row>
    <row r="115" spans="1:7" ht="15.75" x14ac:dyDescent="0.25">
      <c r="A115" s="156">
        <v>3237</v>
      </c>
      <c r="B115" s="34" t="s">
        <v>157</v>
      </c>
      <c r="C115" s="222">
        <v>122605.82</v>
      </c>
      <c r="D115" s="122"/>
      <c r="E115" s="152">
        <v>46708.61</v>
      </c>
      <c r="F115" s="152">
        <f t="shared" si="6"/>
        <v>38.096568335826142</v>
      </c>
      <c r="G115" s="122"/>
    </row>
    <row r="116" spans="1:7" ht="15.75" x14ac:dyDescent="0.25">
      <c r="A116" s="155">
        <v>329</v>
      </c>
      <c r="B116" s="144" t="s">
        <v>84</v>
      </c>
      <c r="C116" s="220">
        <f>C117</f>
        <v>0</v>
      </c>
      <c r="D116" s="220">
        <f>D117</f>
        <v>0</v>
      </c>
      <c r="E116" s="220">
        <f>E117</f>
        <v>16506.990000000002</v>
      </c>
      <c r="F116" s="152"/>
      <c r="G116" s="153"/>
    </row>
    <row r="117" spans="1:7" ht="15.75" x14ac:dyDescent="0.25">
      <c r="A117" s="156">
        <v>3295</v>
      </c>
      <c r="B117" s="34" t="s">
        <v>87</v>
      </c>
      <c r="C117" s="222">
        <v>0</v>
      </c>
      <c r="D117" s="122"/>
      <c r="E117" s="152">
        <v>16506.990000000002</v>
      </c>
      <c r="F117" s="152"/>
      <c r="G117" s="122"/>
    </row>
    <row r="118" spans="1:7" ht="15.75" x14ac:dyDescent="0.25">
      <c r="A118" s="154">
        <v>34</v>
      </c>
      <c r="B118" s="142" t="s">
        <v>88</v>
      </c>
      <c r="C118" s="221">
        <f>C119</f>
        <v>14791.47</v>
      </c>
      <c r="D118" s="221">
        <f>D119</f>
        <v>2654.46</v>
      </c>
      <c r="E118" s="221">
        <f>E119</f>
        <v>4077.88</v>
      </c>
      <c r="F118" s="217">
        <f>E118/C118*100</f>
        <v>27.569132750159387</v>
      </c>
      <c r="G118" s="148">
        <f>SUM(E118/D118*100)</f>
        <v>153.62371254417096</v>
      </c>
    </row>
    <row r="119" spans="1:7" ht="15.75" x14ac:dyDescent="0.25">
      <c r="A119" s="155">
        <v>343</v>
      </c>
      <c r="B119" s="144" t="s">
        <v>89</v>
      </c>
      <c r="C119" s="220">
        <f>C120</f>
        <v>14791.47</v>
      </c>
      <c r="D119" s="220">
        <v>2654.46</v>
      </c>
      <c r="E119" s="220">
        <f>E120</f>
        <v>4077.88</v>
      </c>
      <c r="F119" s="150">
        <f>E119/C119*100</f>
        <v>27.569132750159387</v>
      </c>
      <c r="G119" s="150">
        <f>E119/D119*100</f>
        <v>153.62371254417096</v>
      </c>
    </row>
    <row r="120" spans="1:7" ht="15.75" x14ac:dyDescent="0.25">
      <c r="A120" s="156">
        <v>3431</v>
      </c>
      <c r="B120" s="34" t="s">
        <v>90</v>
      </c>
      <c r="C120" s="222">
        <v>14791.47</v>
      </c>
      <c r="D120" s="122"/>
      <c r="E120" s="152">
        <v>4077.88</v>
      </c>
      <c r="F120" s="152">
        <f>E120/C120*100</f>
        <v>27.569132750159387</v>
      </c>
      <c r="G120" s="122"/>
    </row>
    <row r="121" spans="1:7" ht="15.75" x14ac:dyDescent="0.25">
      <c r="A121" s="158">
        <v>4</v>
      </c>
      <c r="B121" s="149" t="s">
        <v>93</v>
      </c>
      <c r="C121" s="218">
        <f t="shared" ref="C121:E123" si="7">C122</f>
        <v>0</v>
      </c>
      <c r="D121" s="218">
        <f t="shared" si="7"/>
        <v>0</v>
      </c>
      <c r="E121" s="218">
        <f t="shared" si="7"/>
        <v>170517.79</v>
      </c>
      <c r="F121" s="145"/>
      <c r="G121" s="145"/>
    </row>
    <row r="122" spans="1:7" ht="15.75" x14ac:dyDescent="0.25">
      <c r="A122" s="154">
        <v>45</v>
      </c>
      <c r="B122" s="142" t="s">
        <v>175</v>
      </c>
      <c r="C122" s="221">
        <f t="shared" si="7"/>
        <v>0</v>
      </c>
      <c r="D122" s="221">
        <f t="shared" si="7"/>
        <v>0</v>
      </c>
      <c r="E122" s="221">
        <f t="shared" si="7"/>
        <v>170517.79</v>
      </c>
      <c r="F122" s="221"/>
      <c r="G122" s="148"/>
    </row>
    <row r="123" spans="1:7" ht="15.75" x14ac:dyDescent="0.25">
      <c r="A123" s="155">
        <v>451</v>
      </c>
      <c r="B123" s="144" t="s">
        <v>176</v>
      </c>
      <c r="C123" s="220">
        <f t="shared" si="7"/>
        <v>0</v>
      </c>
      <c r="D123" s="220">
        <f t="shared" si="7"/>
        <v>0</v>
      </c>
      <c r="E123" s="220">
        <f t="shared" si="7"/>
        <v>170517.79</v>
      </c>
      <c r="F123" s="150"/>
      <c r="G123" s="150"/>
    </row>
    <row r="124" spans="1:7" ht="15.75" x14ac:dyDescent="0.25">
      <c r="A124" s="156">
        <v>4511</v>
      </c>
      <c r="B124" s="34" t="s">
        <v>176</v>
      </c>
      <c r="C124" s="222">
        <v>0</v>
      </c>
      <c r="D124" s="122"/>
      <c r="E124" s="152">
        <v>170517.79</v>
      </c>
      <c r="F124" s="152"/>
      <c r="G124" s="122"/>
    </row>
    <row r="125" spans="1:7" ht="15.75" x14ac:dyDescent="0.25">
      <c r="A125" s="173">
        <v>61</v>
      </c>
      <c r="B125" s="173" t="s">
        <v>124</v>
      </c>
      <c r="C125" s="216">
        <f>C126+C130</f>
        <v>98563.1</v>
      </c>
      <c r="D125" s="216">
        <f>D126+D130</f>
        <v>199084.21</v>
      </c>
      <c r="E125" s="216">
        <f>E126+E130</f>
        <v>23618.940000000002</v>
      </c>
      <c r="F125" s="216">
        <f t="shared" ref="F125:F135" si="8">E125/C125*100</f>
        <v>23.963268200776966</v>
      </c>
      <c r="G125" s="174">
        <f>SUM(E125/D125*100)</f>
        <v>11.863793718246166</v>
      </c>
    </row>
    <row r="126" spans="1:7" ht="15.75" x14ac:dyDescent="0.25">
      <c r="A126" s="158">
        <v>3</v>
      </c>
      <c r="B126" s="149" t="s">
        <v>60</v>
      </c>
      <c r="C126" s="218">
        <f t="shared" ref="C126:E127" si="9">C127</f>
        <v>53411.17</v>
      </c>
      <c r="D126" s="218">
        <f t="shared" si="9"/>
        <v>159267.37</v>
      </c>
      <c r="E126" s="218">
        <f t="shared" si="9"/>
        <v>22763.83</v>
      </c>
      <c r="F126" s="145">
        <f t="shared" si="8"/>
        <v>42.619980052861607</v>
      </c>
      <c r="G126" s="145">
        <f>SUM(E126/D126*100)</f>
        <v>14.292839770004365</v>
      </c>
    </row>
    <row r="127" spans="1:7" ht="15.75" x14ac:dyDescent="0.25">
      <c r="A127" s="154">
        <v>32</v>
      </c>
      <c r="B127" s="142" t="s">
        <v>67</v>
      </c>
      <c r="C127" s="221">
        <f t="shared" si="9"/>
        <v>53411.17</v>
      </c>
      <c r="D127" s="221">
        <f t="shared" si="9"/>
        <v>159267.37</v>
      </c>
      <c r="E127" s="221">
        <f t="shared" si="9"/>
        <v>22763.83</v>
      </c>
      <c r="F127" s="217">
        <f t="shared" si="8"/>
        <v>42.619980052861607</v>
      </c>
      <c r="G127" s="148">
        <f>SUM(E127/D127*100)</f>
        <v>14.292839770004365</v>
      </c>
    </row>
    <row r="128" spans="1:7" ht="15.75" x14ac:dyDescent="0.25">
      <c r="A128" s="155">
        <v>322</v>
      </c>
      <c r="B128" s="144" t="s">
        <v>72</v>
      </c>
      <c r="C128" s="220">
        <f>C129</f>
        <v>53411.17</v>
      </c>
      <c r="D128" s="220">
        <v>159267.37</v>
      </c>
      <c r="E128" s="220">
        <f>E129</f>
        <v>22763.83</v>
      </c>
      <c r="F128" s="150">
        <f t="shared" si="8"/>
        <v>42.619980052861607</v>
      </c>
      <c r="G128" s="150">
        <f>E128/D128*100</f>
        <v>14.292839770004365</v>
      </c>
    </row>
    <row r="129" spans="1:7" ht="15.75" x14ac:dyDescent="0.25">
      <c r="A129" s="156">
        <v>3222</v>
      </c>
      <c r="B129" s="34" t="s">
        <v>151</v>
      </c>
      <c r="C129" s="222">
        <v>53411.17</v>
      </c>
      <c r="D129" s="122"/>
      <c r="E129" s="152">
        <v>22763.83</v>
      </c>
      <c r="F129" s="152">
        <f t="shared" si="8"/>
        <v>42.619980052861607</v>
      </c>
      <c r="G129" s="122"/>
    </row>
    <row r="130" spans="1:7" ht="15.75" x14ac:dyDescent="0.25">
      <c r="A130" s="158">
        <v>4</v>
      </c>
      <c r="B130" s="149" t="s">
        <v>93</v>
      </c>
      <c r="C130" s="218">
        <f t="shared" ref="C130:E131" si="10">C131</f>
        <v>45151.93</v>
      </c>
      <c r="D130" s="218">
        <f t="shared" si="10"/>
        <v>39816.839999999997</v>
      </c>
      <c r="E130" s="218">
        <f t="shared" si="10"/>
        <v>855.1099999999999</v>
      </c>
      <c r="F130" s="145">
        <f t="shared" si="8"/>
        <v>1.8938503846900896</v>
      </c>
      <c r="G130" s="145">
        <f>SUM(E130/D130*100)</f>
        <v>2.1476089011584043</v>
      </c>
    </row>
    <row r="131" spans="1:7" ht="15.75" x14ac:dyDescent="0.25">
      <c r="A131" s="154">
        <v>42</v>
      </c>
      <c r="B131" s="142" t="s">
        <v>94</v>
      </c>
      <c r="C131" s="221">
        <f t="shared" si="10"/>
        <v>45151.93</v>
      </c>
      <c r="D131" s="221">
        <f t="shared" si="10"/>
        <v>39816.839999999997</v>
      </c>
      <c r="E131" s="221">
        <f t="shared" si="10"/>
        <v>855.1099999999999</v>
      </c>
      <c r="F131" s="217">
        <f t="shared" si="8"/>
        <v>1.8938503846900896</v>
      </c>
      <c r="G131" s="148">
        <f>SUM(E131/D131*100)</f>
        <v>2.1476089011584043</v>
      </c>
    </row>
    <row r="132" spans="1:7" ht="15.75" x14ac:dyDescent="0.25">
      <c r="A132" s="155">
        <v>422</v>
      </c>
      <c r="B132" s="144" t="s">
        <v>95</v>
      </c>
      <c r="C132" s="220">
        <f>C133+C134+C135</f>
        <v>45151.93</v>
      </c>
      <c r="D132" s="220">
        <v>39816.839999999997</v>
      </c>
      <c r="E132" s="220">
        <f>E133+E134+E135</f>
        <v>855.1099999999999</v>
      </c>
      <c r="F132" s="150">
        <f t="shared" si="8"/>
        <v>1.8938503846900896</v>
      </c>
      <c r="G132" s="150">
        <f>E132/D132*100</f>
        <v>2.1476089011584043</v>
      </c>
    </row>
    <row r="133" spans="1:7" ht="15.75" x14ac:dyDescent="0.25">
      <c r="A133" s="156">
        <v>4221</v>
      </c>
      <c r="B133" s="34" t="s">
        <v>96</v>
      </c>
      <c r="C133" s="222">
        <v>1100.1400000000001</v>
      </c>
      <c r="D133" s="122"/>
      <c r="E133" s="152">
        <v>589.66</v>
      </c>
      <c r="F133" s="152">
        <f t="shared" si="8"/>
        <v>53.598632901267109</v>
      </c>
      <c r="G133" s="122"/>
    </row>
    <row r="134" spans="1:7" ht="15.75" x14ac:dyDescent="0.25">
      <c r="A134" s="156">
        <v>4224</v>
      </c>
      <c r="B134" s="34" t="s">
        <v>171</v>
      </c>
      <c r="C134" s="222">
        <v>43753.16</v>
      </c>
      <c r="D134" s="122"/>
      <c r="E134" s="152">
        <v>265.45</v>
      </c>
      <c r="F134" s="152">
        <f t="shared" si="8"/>
        <v>0.60669903613818965</v>
      </c>
      <c r="G134" s="122"/>
    </row>
    <row r="135" spans="1:7" ht="15.75" x14ac:dyDescent="0.25">
      <c r="A135" s="156">
        <v>4227</v>
      </c>
      <c r="B135" s="34" t="s">
        <v>172</v>
      </c>
      <c r="C135" s="222">
        <v>298.63</v>
      </c>
      <c r="D135" s="122"/>
      <c r="E135" s="152">
        <v>0</v>
      </c>
      <c r="F135" s="152">
        <f t="shared" si="8"/>
        <v>0</v>
      </c>
      <c r="G135" s="122"/>
    </row>
    <row r="136" spans="1:7" ht="30" customHeight="1" x14ac:dyDescent="0.25">
      <c r="A136" s="173">
        <v>71</v>
      </c>
      <c r="B136" s="181" t="s">
        <v>181</v>
      </c>
      <c r="C136" s="216">
        <f t="shared" ref="C136:E139" si="11">C137</f>
        <v>0</v>
      </c>
      <c r="D136" s="216">
        <f t="shared" si="11"/>
        <v>1327.23</v>
      </c>
      <c r="E136" s="216">
        <f t="shared" si="11"/>
        <v>0</v>
      </c>
      <c r="F136" s="216"/>
      <c r="G136" s="174">
        <f>SUM(E136/D136*100)</f>
        <v>0</v>
      </c>
    </row>
    <row r="137" spans="1:7" ht="15.75" x14ac:dyDescent="0.25">
      <c r="A137" s="158">
        <v>4</v>
      </c>
      <c r="B137" s="149" t="s">
        <v>93</v>
      </c>
      <c r="C137" s="218">
        <f t="shared" si="11"/>
        <v>0</v>
      </c>
      <c r="D137" s="218">
        <f t="shared" si="11"/>
        <v>1327.23</v>
      </c>
      <c r="E137" s="218">
        <f t="shared" si="11"/>
        <v>0</v>
      </c>
      <c r="F137" s="145"/>
      <c r="G137" s="145">
        <f>SUM(E137/D137*100)</f>
        <v>0</v>
      </c>
    </row>
    <row r="138" spans="1:7" ht="15.75" x14ac:dyDescent="0.25">
      <c r="A138" s="154">
        <v>45</v>
      </c>
      <c r="B138" s="142" t="s">
        <v>175</v>
      </c>
      <c r="C138" s="221">
        <f t="shared" si="11"/>
        <v>0</v>
      </c>
      <c r="D138" s="221">
        <f t="shared" si="11"/>
        <v>1327.23</v>
      </c>
      <c r="E138" s="221">
        <f t="shared" si="11"/>
        <v>0</v>
      </c>
      <c r="F138" s="217"/>
      <c r="G138" s="148">
        <f>SUM(E138/D138*100)</f>
        <v>0</v>
      </c>
    </row>
    <row r="139" spans="1:7" ht="15.75" x14ac:dyDescent="0.25">
      <c r="A139" s="155">
        <v>451</v>
      </c>
      <c r="B139" s="144" t="s">
        <v>176</v>
      </c>
      <c r="C139" s="220">
        <f t="shared" si="11"/>
        <v>0</v>
      </c>
      <c r="D139" s="220">
        <f t="shared" si="11"/>
        <v>1327.23</v>
      </c>
      <c r="E139" s="220">
        <f t="shared" si="11"/>
        <v>0</v>
      </c>
      <c r="F139" s="220"/>
      <c r="G139" s="150">
        <f>E139/D139*100</f>
        <v>0</v>
      </c>
    </row>
    <row r="140" spans="1:7" ht="15.75" x14ac:dyDescent="0.25">
      <c r="A140" s="156">
        <v>4511</v>
      </c>
      <c r="B140" s="34" t="s">
        <v>176</v>
      </c>
      <c r="C140" s="222">
        <v>0</v>
      </c>
      <c r="D140" s="122">
        <v>1327.23</v>
      </c>
      <c r="E140" s="152">
        <v>0</v>
      </c>
      <c r="F140" s="152"/>
      <c r="G140" s="122"/>
    </row>
    <row r="147" spans="4:5" ht="17.25" x14ac:dyDescent="0.3">
      <c r="D147" s="261" t="s">
        <v>195</v>
      </c>
      <c r="E147" s="261"/>
    </row>
    <row r="148" spans="4:5" ht="17.25" x14ac:dyDescent="0.3">
      <c r="D148" s="261" t="s">
        <v>196</v>
      </c>
      <c r="E148" s="261"/>
    </row>
    <row r="149" spans="4:5" ht="17.25" x14ac:dyDescent="0.3">
      <c r="D149" s="261" t="s">
        <v>197</v>
      </c>
      <c r="E149" s="261"/>
    </row>
  </sheetData>
  <mergeCells count="6">
    <mergeCell ref="D149:E149"/>
    <mergeCell ref="A1:G1"/>
    <mergeCell ref="A2:G2"/>
    <mergeCell ref="A8:B8"/>
    <mergeCell ref="D147:E147"/>
    <mergeCell ref="D148:E148"/>
  </mergeCells>
  <pageMargins left="0.7" right="0.7" top="0.75" bottom="0.75" header="0.3" footer="0.3"/>
  <pageSetup paperSize="9" scale="6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5</vt:i4>
      </vt:variant>
    </vt:vector>
  </HeadingPairs>
  <TitlesOfParts>
    <vt:vector size="5" baseType="lpstr">
      <vt:lpstr>SAŽETAK</vt:lpstr>
      <vt:lpstr>RAČUN PRIHODA I RASHODA</vt:lpstr>
      <vt:lpstr>Rashodi-funkcijska</vt:lpstr>
      <vt:lpstr>Račun financiranja</vt:lpstr>
      <vt:lpstr>POSEBNI DIO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Računovodstvo-Šef</dc:creator>
  <cp:lastModifiedBy>Računovodstvo-Šef</cp:lastModifiedBy>
  <cp:lastPrinted>2023-07-20T06:37:45Z</cp:lastPrinted>
  <dcterms:created xsi:type="dcterms:W3CDTF">2023-07-13T11:02:15Z</dcterms:created>
  <dcterms:modified xsi:type="dcterms:W3CDTF">2023-08-25T08:28:30Z</dcterms:modified>
</cp:coreProperties>
</file>